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170" windowHeight="6120" tabRatio="921" activeTab="1"/>
  </bookViews>
  <sheets>
    <sheet name="CÁLCULO TÍTULOS JUDICIAIS" sheetId="1" r:id="rId1"/>
    <sheet name="CÁLCULO TÍTULOS EXTRAJUDICIAIS" sheetId="2" r:id="rId2"/>
    <sheet name="CALC. TÍT.JUDIC. # DATA JUROS M" sheetId="3" r:id="rId3"/>
    <sheet name="Indices TJ" sheetId="4" r:id="rId4"/>
  </sheets>
  <definedNames>
    <definedName name="_xlnm.Print_Area" localSheetId="1">'CÁLCULO TÍTULOS EXTRAJUDICIAIS'!$A$1:$I$35</definedName>
    <definedName name="_xlnm.Print_Area" localSheetId="0">'CÁLCULO TÍTULOS JUDICIAIS'!$A$1:$H$104</definedName>
    <definedName name="_xlnm.Print_Area" localSheetId="3">'Indices TJ'!#REF!</definedName>
    <definedName name="Z_1EA129D6_B7D5_44D1_A42D_8520A40A3C99_.wvu.PrintArea" localSheetId="1" hidden="1">'CÁLCULO TÍTULOS EXTRAJUDICIAIS'!$A$1:$I$35</definedName>
    <definedName name="Z_49DAB178_4BA0_48BE_8FEF_530628498037_.wvu.PrintArea" localSheetId="1" hidden="1">'CÁLCULO TÍTULOS EXTRAJUDICIAIS'!$A$1:$I$35</definedName>
    <definedName name="Z_5FA3A750_9528_4A4E_A380_E03425E78E71_.wvu.PrintArea" localSheetId="1" hidden="1">'CÁLCULO TÍTULOS EXTRAJUDICIAIS'!$A$1:$I$35</definedName>
    <definedName name="Z_607D0388_2BEA_426E_8D98_5720E54B1F73_.wvu.PrintArea" localSheetId="1" hidden="1">'CÁLCULO TÍTULOS EXTRAJUDICIAIS'!$A$1:$I$35</definedName>
    <definedName name="Z_838FC631_5CD8_4B5F_94A9_B347B44DBECA_.wvu.PrintArea" localSheetId="1" hidden="1">'CÁLCULO TÍTULOS EXTRAJUDICIAIS'!$A$1:$I$35</definedName>
    <definedName name="Z_A55C2A1B_A1E2_4A91_8110_4C7E057410B0_.wvu.PrintArea" localSheetId="1" hidden="1">'CÁLCULO TÍTULOS EXTRAJUDICIAIS'!$A$1:$I$35</definedName>
    <definedName name="Z_E3F5E2CC_DF49_11DA_B943_00E07DA1701B_.wvu.PrintArea" localSheetId="1" hidden="1">'CÁLCULO TÍTULOS EXTRAJUDICIAIS'!$A$1:$I$35</definedName>
    <definedName name="Z_F34DE23E_C2FC_4B4A_B395_2ECC4B257D7F_.wvu.PrintArea" localSheetId="1" hidden="1">'CÁLCULO TÍTULOS EXTRAJUDICIAIS'!$A$1:$I$35</definedName>
  </definedNames>
  <calcPr fullCalcOnLoad="1"/>
</workbook>
</file>

<file path=xl/comments1.xml><?xml version="1.0" encoding="utf-8"?>
<comments xmlns="http://schemas.openxmlformats.org/spreadsheetml/2006/main">
  <authors>
    <author>Marco Antonio Goulart</author>
  </authors>
  <commentList>
    <comment ref="D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E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D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</commentList>
</comments>
</file>

<file path=xl/comments2.xml><?xml version="1.0" encoding="utf-8"?>
<comments xmlns="http://schemas.openxmlformats.org/spreadsheetml/2006/main">
  <authors>
    <author>Marco Antonio Goulart</author>
  </authors>
  <commentList>
    <comment ref="E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F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G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F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F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</commentList>
</comments>
</file>

<file path=xl/comments3.xml><?xml version="1.0" encoding="utf-8"?>
<comments xmlns="http://schemas.openxmlformats.org/spreadsheetml/2006/main">
  <authors>
    <author>Marco Antonio Goulart</author>
  </authors>
  <commentList>
    <comment ref="D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G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G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juros ele será calculado automaticamente, de acordo com o valor informado ao lado da tabela.
</t>
        </r>
      </text>
    </comment>
    <comment ref="D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D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
</t>
        </r>
      </text>
    </comment>
    <comment ref="E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2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3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4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5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6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7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8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5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6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7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8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99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0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1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2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3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  <comment ref="E104" authorId="0">
      <text>
        <r>
          <rPr>
            <b/>
            <sz val="9"/>
            <rFont val="Tahoma"/>
            <family val="2"/>
          </rPr>
          <t>Marco Antonio Goulart:</t>
        </r>
        <r>
          <rPr>
            <sz val="9"/>
            <rFont val="Tahoma"/>
            <family val="2"/>
          </rPr>
          <t xml:space="preserve">
NÃO digitar o fator após colocar mês e ano ele será inserido automaticamente.</t>
        </r>
      </text>
    </comment>
  </commentList>
</comments>
</file>

<file path=xl/sharedStrings.xml><?xml version="1.0" encoding="utf-8"?>
<sst xmlns="http://schemas.openxmlformats.org/spreadsheetml/2006/main" count="85" uniqueCount="58">
  <si>
    <t>JAN</t>
  </si>
  <si>
    <t>-----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</si>
  <si>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</si>
  <si>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</si>
  <si>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</si>
  <si>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</si>
  <si>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</si>
  <si>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</si>
  <si>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</si>
  <si>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</si>
  <si>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</si>
  <si>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</si>
  <si>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</si>
  <si>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   6,170000</t>
  </si>
  <si>
    <t>  8,805824</t>
  </si>
  <si>
    <t>Correção Monetária</t>
  </si>
  <si>
    <t>n°</t>
  </si>
  <si>
    <t>DEMONSTRATIVO DE CÁLCULO *</t>
  </si>
  <si>
    <t>Soma Total em Reais (R$)</t>
  </si>
  <si>
    <t>* Correção monetária seguindo tabela praticada pelo Tribunal de Justiça do Estado de São Paulo.</t>
  </si>
  <si>
    <t>Fator Inicial</t>
  </si>
  <si>
    <t>Fator Final</t>
  </si>
  <si>
    <t>Juros Moratórios (a.m.)</t>
  </si>
  <si>
    <t>Valor Corrigido e Atualizado (R$)</t>
  </si>
  <si>
    <t xml:space="preserve"> Para calcular basta dividir o valor a atualizar (observar o padrão monetário vigente à época) pelo fator do mês do termo inicial e multiplicar pelo fator do mês do termo final, obtendo-se o resultado na moeda vigente na data do termo final, não sendo necessário efetuar qualquer conversão.</t>
  </si>
  <si>
    <t xml:space="preserve"> Para calcular basta dividir o valor a atualizar (observar o padrão monetário vigente à época) pelo fator do mês do termo inicial e multiplicar pelo fator do mês do termo final, obtendo-se o resultado na moeda vigente na data do termo final, não sendo nec</t>
  </si>
  <si>
    <t>Descrição</t>
  </si>
  <si>
    <t>VALOR DA DÍVIDA EM:</t>
  </si>
  <si>
    <t xml:space="preserve">Data da atualização da dívida  (dia/mês/ano) </t>
  </si>
  <si>
    <t>Data Inicial (dia/mês/ano)</t>
  </si>
  <si>
    <t>* Correção monetária seguindo tabela praticada pelo Tribunal de Justiça do Estado de São Paulo. - www.tj.sp.gov.br</t>
  </si>
  <si>
    <t>Observação: Para atualizar o valor, basta dividir o valor a atualizar (observar o padrão monetário vigente à época) pelo fator do mês do termo inicial e multiplicar pelo fator do mês do termo final, obtendo-se o resultado na moeda vigente na data do termo final, não sendo necessário efetuar qualquer conversão. Os juros morátorios são aplicados sobre o valor atualizado.</t>
  </si>
  <si>
    <t>Multa moratória</t>
  </si>
  <si>
    <t>Honorários advocatícios</t>
  </si>
  <si>
    <t>Despesas extras com a cobrança em Reais (R$)</t>
  </si>
  <si>
    <r>
      <t>Data Inicial (mês/ano)</t>
    </r>
    <r>
      <rPr>
        <sz val="8"/>
        <rFont val="Arial"/>
        <family val="2"/>
      </rPr>
      <t xml:space="preserve"> (correção monetária)</t>
    </r>
  </si>
  <si>
    <t>Totais em Reais (R$)</t>
  </si>
  <si>
    <r>
      <t>Atualização</t>
    </r>
    <r>
      <rPr>
        <sz val="7"/>
        <rFont val="Arial"/>
        <family val="2"/>
      </rPr>
      <t>(R$)</t>
    </r>
  </si>
  <si>
    <t>Juros (R$)</t>
  </si>
  <si>
    <t>PARCELAMENTO DA DÍVIDA</t>
  </si>
  <si>
    <t>Número de Parcelas</t>
  </si>
  <si>
    <t>Juros Mensais</t>
  </si>
  <si>
    <t>Valor da parcela mensal (fixa)</t>
  </si>
  <si>
    <t>Valor a ser parcelado</t>
  </si>
  <si>
    <t xml:space="preserve">VALOR TOTAL PARCELADO  </t>
  </si>
  <si>
    <t>Abatimento / desconto ( - )</t>
  </si>
  <si>
    <t>Valor deduzido abatimento/desconto</t>
  </si>
  <si>
    <t>Devedor</t>
  </si>
  <si>
    <t>Credor</t>
  </si>
  <si>
    <t>DESCONTO</t>
  </si>
  <si>
    <r>
      <t>Data Inicial (mês/ano)</t>
    </r>
    <r>
      <rPr>
        <sz val="7"/>
        <rFont val="Arial"/>
        <family val="2"/>
      </rPr>
      <t xml:space="preserve">     (juros moratórios)</t>
    </r>
  </si>
  <si>
    <t>Data Inicial</t>
  </si>
  <si>
    <r>
      <t xml:space="preserve">Data da atualização da dívida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(dia/mês/ano) </t>
    </r>
  </si>
  <si>
    <t xml:space="preserve">Data da correção monetária (dd/mês/ano) </t>
  </si>
  <si>
    <t>Valor Original</t>
  </si>
  <si>
    <t>Valor Original (R$)</t>
  </si>
  <si>
    <t>boleto</t>
  </si>
  <si>
    <r>
      <t xml:space="preserve">Observação I: </t>
    </r>
    <r>
      <rPr>
        <sz val="9"/>
        <rFont val="Arial"/>
        <family val="2"/>
      </rPr>
      <t>Dividir o valor a atualizar (observar o padrão monetário vigente à época) pelo fator do mês do termo inicial e multiplicar pelo fator do mês do termo final, obtendo-se o resultado na moeda vigente na data do termo final, não sendo necessário efetuar qualquer conversão. Esclarecendo que, nesta tabela, não estão incluídos os juros moratórios, apenas a correção monetária.</t>
    </r>
  </si>
</sst>
</file>

<file path=xl/styles.xml><?xml version="1.0" encoding="utf-8"?>
<styleSheet xmlns="http://schemas.openxmlformats.org/spreadsheetml/2006/main">
  <numFmts count="5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mmm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_);_(* \(#,##0.000000\);_(* &quot;-&quot;??????_);_(@_)"/>
    <numFmt numFmtId="187" formatCode="0.0%"/>
    <numFmt numFmtId="188" formatCode="mm"/>
    <numFmt numFmtId="189" formatCode="yyyy"/>
    <numFmt numFmtId="190" formatCode="_(* #,##0.000000_);_(* \(#,##0.000000\);_(* &quot;0&quot;??_);_(@_)"/>
    <numFmt numFmtId="191" formatCode="&quot;R$&quot;#,##0.00"/>
    <numFmt numFmtId="192" formatCode="&quot;R$&quot;\ #,##0.00"/>
    <numFmt numFmtId="193" formatCode="&quot;R$ &quot;#,##0.00"/>
    <numFmt numFmtId="194" formatCode="[$€-2]\ #,##0.00_);[Red]\([$€-2]\ #,##0.00\)"/>
    <numFmt numFmtId="195" formatCode="0.000000"/>
    <numFmt numFmtId="196" formatCode="[$-416]dddd\,\ d&quot; de &quot;mmmm&quot; de &quot;yyyy"/>
    <numFmt numFmtId="197" formatCode="\9\9"/>
    <numFmt numFmtId="198" formatCode="00"/>
    <numFmt numFmtId="199" formatCode="mm/yyyy"/>
    <numFmt numFmtId="200" formatCode="mmm/yyyy"/>
    <numFmt numFmtId="201" formatCode="mm/yyyy;@"/>
    <numFmt numFmtId="202" formatCode="d/m/yyyy;@"/>
    <numFmt numFmtId="203" formatCode="dd/mm/yyyy;@"/>
    <numFmt numFmtId="204" formatCode="&quot;Ativado&quot;;&quot;Ativado&quot;;&quot;Desativado&quot;"/>
    <numFmt numFmtId="205" formatCode="d/mm/yyyy;@"/>
    <numFmt numFmtId="206" formatCode="0.0"/>
    <numFmt numFmtId="207" formatCode="0.000"/>
    <numFmt numFmtId="208" formatCode="0.0000"/>
    <numFmt numFmtId="209" formatCode="0.00000"/>
    <numFmt numFmtId="210" formatCode="0.0000000"/>
    <numFmt numFmtId="211" formatCode="0.00000000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MS Sans Serif"/>
      <family val="2"/>
    </font>
    <font>
      <b/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5353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/>
      <protection/>
    </xf>
    <xf numFmtId="195" fontId="0" fillId="33" borderId="13" xfId="0" applyNumberFormat="1" applyFont="1" applyFill="1" applyBorder="1" applyAlignment="1" applyProtection="1">
      <alignment/>
      <protection/>
    </xf>
    <xf numFmtId="195" fontId="10" fillId="0" borderId="14" xfId="0" applyNumberFormat="1" applyFont="1" applyBorder="1" applyAlignment="1" applyProtection="1">
      <alignment horizontal="right" wrapText="1"/>
      <protection/>
    </xf>
    <xf numFmtId="195" fontId="10" fillId="0" borderId="11" xfId="0" applyNumberFormat="1" applyFont="1" applyBorder="1" applyAlignment="1" applyProtection="1">
      <alignment horizontal="right" wrapText="1"/>
      <protection/>
    </xf>
    <xf numFmtId="195" fontId="11" fillId="0" borderId="11" xfId="0" applyNumberFormat="1" applyFont="1" applyBorder="1" applyAlignment="1" applyProtection="1">
      <alignment horizontal="right" wrapText="1"/>
      <protection/>
    </xf>
    <xf numFmtId="195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190" fontId="13" fillId="0" borderId="15" xfId="63" applyNumberFormat="1" applyFont="1" applyFill="1" applyBorder="1" applyAlignment="1" applyProtection="1">
      <alignment horizontal="center" vertical="center"/>
      <protection hidden="1"/>
    </xf>
    <xf numFmtId="192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198" fontId="0" fillId="0" borderId="15" xfId="0" applyNumberFormat="1" applyFont="1" applyBorder="1" applyAlignment="1" applyProtection="1">
      <alignment horizontal="center" vertical="center"/>
      <protection hidden="1"/>
    </xf>
    <xf numFmtId="10" fontId="13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93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8" fontId="4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17" fontId="4" fillId="0" borderId="0" xfId="0" applyNumberFormat="1" applyFont="1" applyBorder="1" applyAlignment="1" applyProtection="1">
      <alignment horizontal="center" vertical="top" wrapText="1"/>
      <protection hidden="1"/>
    </xf>
    <xf numFmtId="19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91" fontId="0" fillId="0" borderId="0" xfId="0" applyNumberFormat="1" applyFont="1" applyAlignment="1" applyProtection="1">
      <alignment horizontal="center" vertical="center"/>
      <protection hidden="1"/>
    </xf>
    <xf numFmtId="198" fontId="0" fillId="0" borderId="0" xfId="0" applyNumberFormat="1" applyFont="1" applyAlignment="1" applyProtection="1">
      <alignment horizontal="left" vertical="center"/>
      <protection hidden="1"/>
    </xf>
    <xf numFmtId="198" fontId="0" fillId="0" borderId="0" xfId="0" applyNumberFormat="1" applyFont="1" applyAlignment="1" applyProtection="1">
      <alignment horizontal="center" vertical="center"/>
      <protection hidden="1"/>
    </xf>
    <xf numFmtId="193" fontId="0" fillId="0" borderId="0" xfId="0" applyNumberFormat="1" applyFont="1" applyAlignment="1" applyProtection="1">
      <alignment horizontal="center" vertical="center"/>
      <protection hidden="1"/>
    </xf>
    <xf numFmtId="187" fontId="0" fillId="0" borderId="0" xfId="0" applyNumberFormat="1" applyFont="1" applyAlignment="1" applyProtection="1">
      <alignment horizontal="center" vertical="center"/>
      <protection hidden="1"/>
    </xf>
    <xf numFmtId="4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198" fontId="0" fillId="0" borderId="0" xfId="0" applyNumberFormat="1" applyFont="1" applyAlignment="1" applyProtection="1">
      <alignment horizontal="center" vertical="center"/>
      <protection hidden="1" locked="0"/>
    </xf>
    <xf numFmtId="193" fontId="0" fillId="0" borderId="0" xfId="0" applyNumberFormat="1" applyFont="1" applyAlignment="1" applyProtection="1">
      <alignment horizontal="center" vertical="center"/>
      <protection hidden="1" locked="0"/>
    </xf>
    <xf numFmtId="4" fontId="8" fillId="0" borderId="19" xfId="0" applyNumberFormat="1" applyFont="1" applyBorder="1" applyAlignment="1" applyProtection="1">
      <alignment horizontal="right" vertical="center"/>
      <protection hidden="1"/>
    </xf>
    <xf numFmtId="4" fontId="14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187" fontId="0" fillId="0" borderId="18" xfId="0" applyNumberFormat="1" applyFont="1" applyBorder="1" applyAlignment="1" applyProtection="1">
      <alignment horizontal="center" vertical="center"/>
      <protection hidden="1"/>
    </xf>
    <xf numFmtId="190" fontId="21" fillId="0" borderId="15" xfId="63" applyNumberFormat="1" applyFont="1" applyFill="1" applyBorder="1" applyAlignment="1" applyProtection="1">
      <alignment horizontal="center" vertical="center"/>
      <protection hidden="1"/>
    </xf>
    <xf numFmtId="10" fontId="21" fillId="0" borderId="15" xfId="0" applyNumberFormat="1" applyFont="1" applyBorder="1" applyAlignment="1" applyProtection="1">
      <alignment horizontal="center" vertical="center" wrapText="1"/>
      <protection hidden="1"/>
    </xf>
    <xf numFmtId="4" fontId="21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19" fillId="0" borderId="19" xfId="0" applyNumberFormat="1" applyFont="1" applyBorder="1" applyAlignment="1" applyProtection="1">
      <alignment horizontal="center" vertical="center"/>
      <protection hidden="1" locked="0"/>
    </xf>
    <xf numFmtId="10" fontId="19" fillId="0" borderId="19" xfId="0" applyNumberFormat="1" applyFont="1" applyBorder="1" applyAlignment="1" applyProtection="1">
      <alignment horizontal="center" vertical="center"/>
      <protection hidden="1" locked="0"/>
    </xf>
    <xf numFmtId="198" fontId="11" fillId="0" borderId="20" xfId="0" applyNumberFormat="1" applyFont="1" applyBorder="1" applyAlignment="1" applyProtection="1">
      <alignment horizontal="center" vertical="center"/>
      <protection hidden="1"/>
    </xf>
    <xf numFmtId="4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8" fontId="11" fillId="0" borderId="22" xfId="0" applyNumberFormat="1" applyFont="1" applyBorder="1" applyAlignment="1" applyProtection="1">
      <alignment horizontal="center" vertical="center"/>
      <protection hidden="1"/>
    </xf>
    <xf numFmtId="10" fontId="21" fillId="0" borderId="23" xfId="0" applyNumberFormat="1" applyFont="1" applyBorder="1" applyAlignment="1" applyProtection="1">
      <alignment horizontal="center" vertical="center" wrapText="1"/>
      <protection hidden="1"/>
    </xf>
    <xf numFmtId="4" fontId="25" fillId="0" borderId="24" xfId="0" applyNumberFormat="1" applyFont="1" applyFill="1" applyBorder="1" applyAlignment="1" applyProtection="1">
      <alignment horizontal="right" vertical="center" wrapText="1"/>
      <protection hidden="1"/>
    </xf>
    <xf numFmtId="192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187" fontId="0" fillId="0" borderId="25" xfId="0" applyNumberFormat="1" applyFont="1" applyBorder="1" applyAlignment="1" applyProtection="1">
      <alignment horizontal="center" vertical="center"/>
      <protection hidden="1"/>
    </xf>
    <xf numFmtId="191" fontId="0" fillId="0" borderId="25" xfId="0" applyNumberFormat="1" applyFont="1" applyBorder="1" applyAlignment="1" applyProtection="1">
      <alignment horizontal="center" vertical="center"/>
      <protection hidden="1"/>
    </xf>
    <xf numFmtId="4" fontId="0" fillId="0" borderId="26" xfId="0" applyNumberFormat="1" applyFont="1" applyBorder="1" applyAlignment="1" applyProtection="1">
      <alignment horizontal="right" vertical="center"/>
      <protection hidden="1"/>
    </xf>
    <xf numFmtId="4" fontId="24" fillId="0" borderId="27" xfId="0" applyNumberFormat="1" applyFont="1" applyBorder="1" applyAlignment="1" applyProtection="1">
      <alignment horizontal="right" vertical="center"/>
      <protection hidden="1"/>
    </xf>
    <xf numFmtId="4" fontId="20" fillId="0" borderId="15" xfId="0" applyNumberFormat="1" applyFont="1" applyBorder="1" applyAlignment="1" applyProtection="1">
      <alignment horizontal="right" vertical="center"/>
      <protection hidden="1"/>
    </xf>
    <xf numFmtId="10" fontId="11" fillId="0" borderId="15" xfId="0" applyNumberFormat="1" applyFont="1" applyBorder="1" applyAlignment="1" applyProtection="1">
      <alignment horizontal="right" vertical="center"/>
      <protection hidden="1"/>
    </xf>
    <xf numFmtId="14" fontId="19" fillId="0" borderId="28" xfId="0" applyNumberFormat="1" applyFont="1" applyBorder="1" applyAlignment="1" applyProtection="1">
      <alignment horizontal="center" vertical="center"/>
      <protection hidden="1"/>
    </xf>
    <xf numFmtId="193" fontId="0" fillId="0" borderId="25" xfId="0" applyNumberFormat="1" applyFont="1" applyBorder="1" applyAlignment="1" applyProtection="1">
      <alignment horizontal="center" vertical="center"/>
      <protection hidden="1"/>
    </xf>
    <xf numFmtId="4" fontId="11" fillId="0" borderId="29" xfId="0" applyNumberFormat="1" applyFont="1" applyBorder="1" applyAlignment="1" applyProtection="1">
      <alignment horizontal="center" vertical="center"/>
      <protection hidden="1"/>
    </xf>
    <xf numFmtId="4" fontId="19" fillId="0" borderId="18" xfId="0" applyNumberFormat="1" applyFont="1" applyBorder="1" applyAlignment="1" applyProtection="1">
      <alignment horizontal="right" vertical="center"/>
      <protection hidden="1"/>
    </xf>
    <xf numFmtId="4" fontId="11" fillId="0" borderId="25" xfId="0" applyNumberFormat="1" applyFont="1" applyBorder="1" applyAlignment="1" applyProtection="1">
      <alignment vertical="center" shrinkToFit="1"/>
      <protection hidden="1"/>
    </xf>
    <xf numFmtId="4" fontId="21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21" fillId="0" borderId="30" xfId="0" applyNumberFormat="1" applyFont="1" applyFill="1" applyBorder="1" applyAlignment="1" applyProtection="1">
      <alignment horizontal="center" vertical="center" wrapText="1"/>
      <protection hidden="1"/>
    </xf>
    <xf numFmtId="4" fontId="21" fillId="34" borderId="0" xfId="0" applyNumberFormat="1" applyFont="1" applyFill="1" applyBorder="1" applyAlignment="1" applyProtection="1">
      <alignment horizontal="center" vertical="center" wrapText="1"/>
      <protection hidden="1"/>
    </xf>
    <xf numFmtId="193" fontId="8" fillId="0" borderId="15" xfId="0" applyNumberFormat="1" applyFont="1" applyBorder="1" applyAlignment="1" applyProtection="1">
      <alignment horizontal="center" vertical="center"/>
      <protection locked="0"/>
    </xf>
    <xf numFmtId="198" fontId="8" fillId="0" borderId="15" xfId="0" applyNumberFormat="1" applyFont="1" applyBorder="1" applyAlignment="1" applyProtection="1">
      <alignment horizontal="center" vertical="center"/>
      <protection locked="0"/>
    </xf>
    <xf numFmtId="10" fontId="8" fillId="0" borderId="15" xfId="0" applyNumberFormat="1" applyFont="1" applyBorder="1" applyAlignment="1" applyProtection="1">
      <alignment horizontal="center" vertical="center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4" fontId="17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8" fontId="4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7" fontId="4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33" xfId="0" applyNumberFormat="1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10" fontId="19" fillId="0" borderId="18" xfId="0" applyNumberFormat="1" applyFont="1" applyBorder="1" applyAlignment="1" applyProtection="1">
      <alignment horizontal="center" vertical="center"/>
      <protection locked="0"/>
    </xf>
    <xf numFmtId="10" fontId="19" fillId="0" borderId="15" xfId="0" applyNumberFormat="1" applyFont="1" applyBorder="1" applyAlignment="1" applyProtection="1">
      <alignment horizontal="center" vertical="center"/>
      <protection locked="0"/>
    </xf>
    <xf numFmtId="4" fontId="19" fillId="0" borderId="34" xfId="0" applyNumberFormat="1" applyFont="1" applyBorder="1" applyAlignment="1" applyProtection="1">
      <alignment horizontal="right" vertical="center"/>
      <protection locked="0"/>
    </xf>
    <xf numFmtId="199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195" fontId="0" fillId="0" borderId="15" xfId="0" applyNumberFormat="1" applyFont="1" applyBorder="1" applyAlignment="1" applyProtection="1">
      <alignment/>
      <protection/>
    </xf>
    <xf numFmtId="195" fontId="0" fillId="0" borderId="35" xfId="0" applyNumberFormat="1" applyFont="1" applyBorder="1" applyAlignment="1" applyProtection="1">
      <alignment/>
      <protection/>
    </xf>
    <xf numFmtId="190" fontId="13" fillId="0" borderId="19" xfId="6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8" fillId="0" borderId="15" xfId="50" applyNumberFormat="1" applyFont="1" applyBorder="1" applyAlignment="1" applyProtection="1">
      <alignment horizontal="center"/>
      <protection locked="0"/>
    </xf>
    <xf numFmtId="0" fontId="8" fillId="0" borderId="15" xfId="50" applyFont="1" applyBorder="1" applyAlignment="1" applyProtection="1">
      <alignment horizontal="center"/>
      <protection locked="0"/>
    </xf>
    <xf numFmtId="10" fontId="18" fillId="0" borderId="19" xfId="0" applyNumberFormat="1" applyFont="1" applyBorder="1" applyAlignment="1" applyProtection="1">
      <alignment horizontal="center" vertical="center"/>
      <protection hidden="1" locked="0"/>
    </xf>
    <xf numFmtId="4" fontId="33" fillId="0" borderId="31" xfId="0" applyNumberFormat="1" applyFont="1" applyFill="1" applyBorder="1" applyAlignment="1" applyProtection="1">
      <alignment horizontal="center" vertical="center" wrapText="1"/>
      <protection hidden="1"/>
    </xf>
    <xf numFmtId="10" fontId="18" fillId="0" borderId="34" xfId="0" applyNumberFormat="1" applyFont="1" applyBorder="1" applyAlignment="1" applyProtection="1">
      <alignment horizontal="center" vertical="center"/>
      <protection hidden="1" locked="0"/>
    </xf>
    <xf numFmtId="14" fontId="18" fillId="0" borderId="17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 locked="0"/>
    </xf>
    <xf numFmtId="14" fontId="0" fillId="0" borderId="0" xfId="0" applyNumberFormat="1" applyFont="1" applyAlignment="1" applyProtection="1">
      <alignment horizontal="center" vertical="center"/>
      <protection hidden="1"/>
    </xf>
    <xf numFmtId="14" fontId="8" fillId="0" borderId="15" xfId="50" applyNumberFormat="1" applyFont="1" applyBorder="1" applyAlignment="1" applyProtection="1">
      <alignment horizontal="center"/>
      <protection locked="0"/>
    </xf>
    <xf numFmtId="203" fontId="19" fillId="0" borderId="36" xfId="0" applyNumberFormat="1" applyFont="1" applyBorder="1" applyAlignment="1" applyProtection="1">
      <alignment horizontal="center" vertical="center"/>
      <protection hidden="1"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4" fontId="8" fillId="0" borderId="15" xfId="5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 vertical="center"/>
      <protection hidden="1" locked="0"/>
    </xf>
    <xf numFmtId="4" fontId="0" fillId="0" borderId="0" xfId="0" applyNumberFormat="1" applyFont="1" applyAlignment="1" applyProtection="1">
      <alignment horizontal="center" vertical="center"/>
      <protection hidden="1"/>
    </xf>
    <xf numFmtId="203" fontId="9" fillId="0" borderId="19" xfId="0" applyNumberFormat="1" applyFont="1" applyBorder="1" applyAlignment="1" applyProtection="1">
      <alignment horizontal="center" vertical="center"/>
      <protection locked="0"/>
    </xf>
    <xf numFmtId="195" fontId="0" fillId="0" borderId="15" xfId="0" applyNumberFormat="1" applyFont="1" applyBorder="1" applyAlignment="1" applyProtection="1">
      <alignment wrapText="1"/>
      <protection/>
    </xf>
    <xf numFmtId="49" fontId="15" fillId="0" borderId="37" xfId="0" applyNumberFormat="1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8" fontId="4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192" fontId="4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16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198" fontId="9" fillId="0" borderId="34" xfId="0" applyNumberFormat="1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198" fontId="9" fillId="0" borderId="38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4" fontId="5" fillId="0" borderId="34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31" xfId="0" applyNumberFormat="1" applyFont="1" applyBorder="1" applyAlignment="1" applyProtection="1">
      <alignment horizont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191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93" fontId="8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93" fontId="1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23" fillId="0" borderId="33" xfId="0" applyNumberFormat="1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  <protection hidden="1"/>
    </xf>
    <xf numFmtId="0" fontId="19" fillId="0" borderId="17" xfId="0" applyFont="1" applyBorder="1" applyAlignment="1" applyProtection="1">
      <alignment horizontal="right" vertical="center"/>
      <protection hidden="1"/>
    </xf>
    <xf numFmtId="0" fontId="19" fillId="0" borderId="42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193" fontId="1" fillId="0" borderId="39" xfId="0" applyNumberFormat="1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19" fillId="34" borderId="44" xfId="0" applyFont="1" applyFill="1" applyBorder="1" applyAlignment="1" applyProtection="1">
      <alignment horizontal="center" vertical="center" wrapText="1"/>
      <protection/>
    </xf>
    <xf numFmtId="0" fontId="11" fillId="34" borderId="45" xfId="0" applyFont="1" applyFill="1" applyBorder="1" applyAlignment="1" applyProtection="1">
      <alignment horizontal="center" vertical="center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193" fontId="1" fillId="0" borderId="15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193" fontId="8" fillId="0" borderId="39" xfId="0" applyNumberFormat="1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4" fontId="19" fillId="0" borderId="47" xfId="0" applyNumberFormat="1" applyFont="1" applyBorder="1" applyAlignment="1" applyProtection="1">
      <alignment horizontal="right" vertical="center"/>
      <protection hidden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8" fontId="4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49" fontId="15" fillId="0" borderId="42" xfId="0" applyNumberFormat="1" applyFont="1" applyBorder="1" applyAlignment="1" applyProtection="1">
      <alignment horizontal="center" vertical="center"/>
      <protection hidden="1"/>
    </xf>
    <xf numFmtId="49" fontId="15" fillId="0" borderId="28" xfId="0" applyNumberFormat="1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98" fontId="19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98" fontId="19" fillId="0" borderId="53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4" fontId="2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  <xf numFmtId="0" fontId="19" fillId="0" borderId="55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191" fontId="20" fillId="0" borderId="43" xfId="0" applyNumberFormat="1" applyFont="1" applyFill="1" applyBorder="1" applyAlignment="1" applyProtection="1">
      <alignment horizontal="center" vertical="center" wrapText="1"/>
      <protection hidden="1"/>
    </xf>
    <xf numFmtId="191" fontId="2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198" fontId="19" fillId="0" borderId="55" xfId="0" applyNumberFormat="1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198" fontId="11" fillId="0" borderId="60" xfId="0" applyNumberFormat="1" applyFont="1" applyBorder="1" applyAlignment="1" applyProtection="1">
      <alignment horizontal="left" vertical="center"/>
      <protection hidden="1"/>
    </xf>
    <xf numFmtId="0" fontId="11" fillId="0" borderId="61" xfId="0" applyFont="1" applyBorder="1" applyAlignment="1" applyProtection="1">
      <alignment vertical="center"/>
      <protection hidden="1"/>
    </xf>
    <xf numFmtId="0" fontId="11" fillId="0" borderId="62" xfId="0" applyFont="1" applyBorder="1" applyAlignment="1" applyProtection="1">
      <alignment vertical="center"/>
      <protection hidden="1"/>
    </xf>
    <xf numFmtId="4" fontId="20" fillId="0" borderId="63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27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vertical="center"/>
      <protection locked="0"/>
    </xf>
    <xf numFmtId="0" fontId="11" fillId="0" borderId="66" xfId="0" applyFont="1" applyBorder="1" applyAlignment="1" applyProtection="1">
      <alignment vertical="center"/>
      <protection locked="0"/>
    </xf>
    <xf numFmtId="198" fontId="19" fillId="0" borderId="38" xfId="0" applyNumberFormat="1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29" fillId="0" borderId="15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14" fontId="29" fillId="0" borderId="34" xfId="0" applyNumberFormat="1" applyFont="1" applyBorder="1" applyAlignment="1" applyProtection="1">
      <alignment horizontal="center" vertical="center" wrapText="1"/>
      <protection hidden="1"/>
    </xf>
    <xf numFmtId="14" fontId="29" fillId="0" borderId="1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wrapText="1"/>
      <protection/>
    </xf>
    <xf numFmtId="0" fontId="8" fillId="0" borderId="67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53" fillId="35" borderId="68" xfId="0" applyFont="1" applyFill="1" applyBorder="1" applyAlignment="1">
      <alignment horizontal="center" vertical="center" wrapText="1"/>
    </xf>
    <xf numFmtId="1" fontId="53" fillId="35" borderId="68" xfId="0" applyNumberFormat="1" applyFont="1" applyFill="1" applyBorder="1" applyAlignment="1">
      <alignment horizontal="center" vertical="center" wrapText="1"/>
    </xf>
    <xf numFmtId="195" fontId="52" fillId="36" borderId="68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4" fontId="10" fillId="0" borderId="11" xfId="0" applyNumberFormat="1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right" wrapText="1"/>
      <protection/>
    </xf>
    <xf numFmtId="4" fontId="10" fillId="0" borderId="11" xfId="0" applyNumberFormat="1" applyFont="1" applyBorder="1" applyAlignment="1" applyProtection="1">
      <alignment horizontal="right" wrapText="1"/>
      <protection/>
    </xf>
    <xf numFmtId="195" fontId="8" fillId="0" borderId="15" xfId="0" applyNumberFormat="1" applyFont="1" applyBorder="1" applyAlignment="1" applyProtection="1">
      <alignment/>
      <protection/>
    </xf>
    <xf numFmtId="195" fontId="10" fillId="0" borderId="69" xfId="0" applyNumberFormat="1" applyFont="1" applyBorder="1" applyAlignment="1" applyProtection="1">
      <alignment horizontal="right" wrapText="1"/>
      <protection/>
    </xf>
    <xf numFmtId="195" fontId="8" fillId="0" borderId="0" xfId="0" applyNumberFormat="1" applyFont="1" applyAlignment="1" applyProtection="1">
      <alignment/>
      <protection/>
    </xf>
    <xf numFmtId="195" fontId="10" fillId="0" borderId="10" xfId="0" applyNumberFormat="1" applyFont="1" applyBorder="1" applyAlignment="1" applyProtection="1">
      <alignment horizontal="right" wrapText="1"/>
      <protection/>
    </xf>
    <xf numFmtId="195" fontId="8" fillId="0" borderId="19" xfId="0" applyNumberFormat="1" applyFont="1" applyBorder="1" applyAlignment="1" applyProtection="1">
      <alignment/>
      <protection/>
    </xf>
    <xf numFmtId="195" fontId="8" fillId="0" borderId="0" xfId="0" applyNumberFormat="1" applyFont="1" applyAlignment="1">
      <alignment/>
    </xf>
    <xf numFmtId="195" fontId="51" fillId="0" borderId="0" xfId="0" applyNumberFormat="1" applyFont="1" applyAlignment="1" applyProtection="1">
      <alignment/>
      <protection/>
    </xf>
    <xf numFmtId="195" fontId="8" fillId="0" borderId="31" xfId="0" applyNumberFormat="1" applyFont="1" applyFill="1" applyBorder="1" applyAlignment="1" applyProtection="1">
      <alignment/>
      <protection/>
    </xf>
    <xf numFmtId="0" fontId="73" fillId="0" borderId="0" xfId="0" applyFont="1" applyAlignment="1">
      <alignment/>
    </xf>
    <xf numFmtId="195" fontId="8" fillId="0" borderId="35" xfId="0" applyNumberFormat="1" applyFont="1" applyBorder="1" applyAlignment="1" applyProtection="1">
      <alignment/>
      <protection/>
    </xf>
    <xf numFmtId="0" fontId="9" fillId="0" borderId="70" xfId="0" applyFont="1" applyBorder="1" applyAlignment="1" applyProtection="1">
      <alignment vertical="top" wrapText="1"/>
      <protection/>
    </xf>
    <xf numFmtId="0" fontId="9" fillId="0" borderId="71" xfId="0" applyFont="1" applyBorder="1" applyAlignment="1" applyProtection="1">
      <alignment vertical="top" wrapText="1"/>
      <protection/>
    </xf>
    <xf numFmtId="0" fontId="0" fillId="0" borderId="72" xfId="0" applyFont="1" applyBorder="1" applyAlignment="1" applyProtection="1">
      <alignment wrapText="1"/>
      <protection/>
    </xf>
    <xf numFmtId="0" fontId="0" fillId="0" borderId="7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/>
      <protection locked="0"/>
    </xf>
    <xf numFmtId="195" fontId="52" fillId="36" borderId="6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3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b/>
        <i val="0"/>
        <u val="single"/>
        <color indexed="8"/>
      </font>
    </dxf>
    <dxf>
      <font>
        <b/>
        <i val="0"/>
        <u val="single"/>
        <color indexed="8"/>
      </font>
    </dxf>
    <dxf>
      <font>
        <b/>
        <i val="0"/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b/>
        <i val="0"/>
        <u val="single"/>
        <color indexed="8"/>
      </font>
    </dxf>
    <dxf>
      <font>
        <color indexed="9"/>
      </font>
    </dxf>
    <dxf>
      <font>
        <b/>
        <i val="0"/>
        <u val="single"/>
        <color indexed="8"/>
      </font>
    </dxf>
    <dxf>
      <font>
        <b/>
        <i val="0"/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b/>
        <i val="0"/>
        <u val="single"/>
        <color indexed="8"/>
      </font>
    </dxf>
    <dxf>
      <font>
        <b/>
        <i val="0"/>
        <u val="single"/>
        <color indexed="8"/>
      </font>
    </dxf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10</xdr:row>
      <xdr:rowOff>47625</xdr:rowOff>
    </xdr:from>
    <xdr:to>
      <xdr:col>10</xdr:col>
      <xdr:colOff>552450</xdr:colOff>
      <xdr:row>15</xdr:row>
      <xdr:rowOff>171450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105025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1</xdr:row>
      <xdr:rowOff>76200</xdr:rowOff>
    </xdr:from>
    <xdr:to>
      <xdr:col>11</xdr:col>
      <xdr:colOff>323850</xdr:colOff>
      <xdr:row>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0"/>
          <a:ext cx="1828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9</xdr:row>
      <xdr:rowOff>114300</xdr:rowOff>
    </xdr:from>
    <xdr:to>
      <xdr:col>11</xdr:col>
      <xdr:colOff>619125</xdr:colOff>
      <xdr:row>15</xdr:row>
      <xdr:rowOff>47625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0193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14</xdr:row>
      <xdr:rowOff>0</xdr:rowOff>
    </xdr:from>
    <xdr:to>
      <xdr:col>53</xdr:col>
      <xdr:colOff>523875</xdr:colOff>
      <xdr:row>20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61200" y="2657475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10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421875" style="27" customWidth="1"/>
    <col min="2" max="2" width="10.57421875" style="28" customWidth="1"/>
    <col min="3" max="3" width="11.28125" style="109" bestFit="1" customWidth="1"/>
    <col min="4" max="4" width="10.8515625" style="19" customWidth="1"/>
    <col min="5" max="5" width="11.421875" style="19" customWidth="1"/>
    <col min="6" max="6" width="10.7109375" style="30" customWidth="1"/>
    <col min="7" max="7" width="13.421875" style="26" customWidth="1"/>
    <col min="8" max="8" width="12.57421875" style="36" customWidth="1"/>
    <col min="9" max="9" width="17.7109375" style="26" customWidth="1"/>
    <col min="10" max="10" width="10.421875" style="19" bestFit="1" customWidth="1"/>
    <col min="11" max="11" width="13.7109375" style="19" bestFit="1" customWidth="1"/>
    <col min="12" max="16384" width="9.140625" style="19" customWidth="1"/>
  </cols>
  <sheetData>
    <row r="1" spans="1:256" ht="15.75">
      <c r="A1" s="112" t="s">
        <v>17</v>
      </c>
      <c r="B1" s="113"/>
      <c r="C1" s="113"/>
      <c r="D1" s="113"/>
      <c r="E1" s="113"/>
      <c r="F1" s="113"/>
      <c r="G1" s="113"/>
      <c r="H1" s="114"/>
      <c r="I1" s="112"/>
      <c r="J1" s="113"/>
      <c r="K1" s="113"/>
      <c r="L1" s="113"/>
      <c r="M1" s="113"/>
      <c r="N1" s="113"/>
      <c r="O1" s="113"/>
      <c r="P1" s="114"/>
      <c r="Q1" s="112"/>
      <c r="R1" s="113"/>
      <c r="S1" s="113"/>
      <c r="T1" s="113"/>
      <c r="U1" s="113"/>
      <c r="V1" s="113"/>
      <c r="W1" s="113"/>
      <c r="X1" s="114"/>
      <c r="Y1" s="112"/>
      <c r="Z1" s="113"/>
      <c r="AA1" s="113"/>
      <c r="AB1" s="113"/>
      <c r="AC1" s="113"/>
      <c r="AD1" s="113"/>
      <c r="AE1" s="113"/>
      <c r="AF1" s="114"/>
      <c r="AG1" s="112"/>
      <c r="AH1" s="113"/>
      <c r="AI1" s="113"/>
      <c r="AJ1" s="113"/>
      <c r="AK1" s="113"/>
      <c r="AL1" s="113"/>
      <c r="AM1" s="113"/>
      <c r="AN1" s="114"/>
      <c r="AO1" s="112"/>
      <c r="AP1" s="113"/>
      <c r="AQ1" s="113"/>
      <c r="AR1" s="113"/>
      <c r="AS1" s="113"/>
      <c r="AT1" s="113"/>
      <c r="AU1" s="113"/>
      <c r="AV1" s="114"/>
      <c r="AW1" s="112"/>
      <c r="AX1" s="113"/>
      <c r="AY1" s="113"/>
      <c r="AZ1" s="113"/>
      <c r="BA1" s="113"/>
      <c r="BB1" s="113"/>
      <c r="BC1" s="113"/>
      <c r="BD1" s="114"/>
      <c r="BE1" s="112"/>
      <c r="BF1" s="113"/>
      <c r="BG1" s="113"/>
      <c r="BH1" s="113"/>
      <c r="BI1" s="113"/>
      <c r="BJ1" s="113"/>
      <c r="BK1" s="113"/>
      <c r="BL1" s="114"/>
      <c r="BM1" s="112"/>
      <c r="BN1" s="113"/>
      <c r="BO1" s="113"/>
      <c r="BP1" s="113"/>
      <c r="BQ1" s="113"/>
      <c r="BR1" s="113"/>
      <c r="BS1" s="113"/>
      <c r="BT1" s="114"/>
      <c r="BU1" s="112"/>
      <c r="BV1" s="113"/>
      <c r="BW1" s="113"/>
      <c r="BX1" s="113"/>
      <c r="BY1" s="113"/>
      <c r="BZ1" s="113"/>
      <c r="CA1" s="113"/>
      <c r="CB1" s="114"/>
      <c r="CC1" s="112"/>
      <c r="CD1" s="113"/>
      <c r="CE1" s="113"/>
      <c r="CF1" s="113"/>
      <c r="CG1" s="113"/>
      <c r="CH1" s="113"/>
      <c r="CI1" s="113"/>
      <c r="CJ1" s="114"/>
      <c r="CK1" s="112"/>
      <c r="CL1" s="113"/>
      <c r="CM1" s="113"/>
      <c r="CN1" s="113"/>
      <c r="CO1" s="113"/>
      <c r="CP1" s="113"/>
      <c r="CQ1" s="113"/>
      <c r="CR1" s="114"/>
      <c r="CS1" s="112"/>
      <c r="CT1" s="113"/>
      <c r="CU1" s="113"/>
      <c r="CV1" s="113"/>
      <c r="CW1" s="113"/>
      <c r="CX1" s="113"/>
      <c r="CY1" s="113"/>
      <c r="CZ1" s="114"/>
      <c r="DA1" s="112"/>
      <c r="DB1" s="113"/>
      <c r="DC1" s="113"/>
      <c r="DD1" s="113"/>
      <c r="DE1" s="113"/>
      <c r="DF1" s="113"/>
      <c r="DG1" s="113"/>
      <c r="DH1" s="114"/>
      <c r="DI1" s="112"/>
      <c r="DJ1" s="113"/>
      <c r="DK1" s="113"/>
      <c r="DL1" s="113"/>
      <c r="DM1" s="113"/>
      <c r="DN1" s="113"/>
      <c r="DO1" s="113"/>
      <c r="DP1" s="114"/>
      <c r="DQ1" s="112"/>
      <c r="DR1" s="113"/>
      <c r="DS1" s="113"/>
      <c r="DT1" s="113"/>
      <c r="DU1" s="113"/>
      <c r="DV1" s="113"/>
      <c r="DW1" s="113"/>
      <c r="DX1" s="114"/>
      <c r="DY1" s="112"/>
      <c r="DZ1" s="113"/>
      <c r="EA1" s="113"/>
      <c r="EB1" s="113"/>
      <c r="EC1" s="113"/>
      <c r="ED1" s="113"/>
      <c r="EE1" s="113"/>
      <c r="EF1" s="114"/>
      <c r="EG1" s="112"/>
      <c r="EH1" s="113"/>
      <c r="EI1" s="113"/>
      <c r="EJ1" s="113"/>
      <c r="EK1" s="113"/>
      <c r="EL1" s="113"/>
      <c r="EM1" s="113"/>
      <c r="EN1" s="114"/>
      <c r="EO1" s="112"/>
      <c r="EP1" s="113"/>
      <c r="EQ1" s="113"/>
      <c r="ER1" s="113"/>
      <c r="ES1" s="113"/>
      <c r="ET1" s="113"/>
      <c r="EU1" s="113"/>
      <c r="EV1" s="114"/>
      <c r="EW1" s="112"/>
      <c r="EX1" s="113"/>
      <c r="EY1" s="113"/>
      <c r="EZ1" s="113"/>
      <c r="FA1" s="113"/>
      <c r="FB1" s="113"/>
      <c r="FC1" s="113"/>
      <c r="FD1" s="114"/>
      <c r="FE1" s="112"/>
      <c r="FF1" s="113"/>
      <c r="FG1" s="113"/>
      <c r="FH1" s="113"/>
      <c r="FI1" s="113"/>
      <c r="FJ1" s="113"/>
      <c r="FK1" s="113"/>
      <c r="FL1" s="114"/>
      <c r="FM1" s="112"/>
      <c r="FN1" s="113"/>
      <c r="FO1" s="113"/>
      <c r="FP1" s="113"/>
      <c r="FQ1" s="113"/>
      <c r="FR1" s="113"/>
      <c r="FS1" s="113"/>
      <c r="FT1" s="114"/>
      <c r="FU1" s="112"/>
      <c r="FV1" s="113"/>
      <c r="FW1" s="113"/>
      <c r="FX1" s="113"/>
      <c r="FY1" s="113"/>
      <c r="FZ1" s="113"/>
      <c r="GA1" s="113"/>
      <c r="GB1" s="114"/>
      <c r="GC1" s="112"/>
      <c r="GD1" s="113"/>
      <c r="GE1" s="113"/>
      <c r="GF1" s="113"/>
      <c r="GG1" s="113"/>
      <c r="GH1" s="113"/>
      <c r="GI1" s="113"/>
      <c r="GJ1" s="114"/>
      <c r="GK1" s="112"/>
      <c r="GL1" s="113"/>
      <c r="GM1" s="113"/>
      <c r="GN1" s="113"/>
      <c r="GO1" s="113"/>
      <c r="GP1" s="113"/>
      <c r="GQ1" s="113"/>
      <c r="GR1" s="114"/>
      <c r="GS1" s="112"/>
      <c r="GT1" s="113"/>
      <c r="GU1" s="113"/>
      <c r="GV1" s="113"/>
      <c r="GW1" s="113"/>
      <c r="GX1" s="113"/>
      <c r="GY1" s="113"/>
      <c r="GZ1" s="114"/>
      <c r="HA1" s="112"/>
      <c r="HB1" s="113"/>
      <c r="HC1" s="113"/>
      <c r="HD1" s="113"/>
      <c r="HE1" s="113"/>
      <c r="HF1" s="113"/>
      <c r="HG1" s="113"/>
      <c r="HH1" s="114"/>
      <c r="HI1" s="112"/>
      <c r="HJ1" s="113"/>
      <c r="HK1" s="113"/>
      <c r="HL1" s="113"/>
      <c r="HM1" s="113"/>
      <c r="HN1" s="113"/>
      <c r="HO1" s="113"/>
      <c r="HP1" s="114"/>
      <c r="HQ1" s="112"/>
      <c r="HR1" s="113"/>
      <c r="HS1" s="113"/>
      <c r="HT1" s="113"/>
      <c r="HU1" s="113"/>
      <c r="HV1" s="113"/>
      <c r="HW1" s="113"/>
      <c r="HX1" s="114"/>
      <c r="HY1" s="112"/>
      <c r="HZ1" s="113"/>
      <c r="IA1" s="113"/>
      <c r="IB1" s="113"/>
      <c r="IC1" s="113"/>
      <c r="ID1" s="113"/>
      <c r="IE1" s="113"/>
      <c r="IF1" s="114"/>
      <c r="IG1" s="112"/>
      <c r="IH1" s="113"/>
      <c r="II1" s="113"/>
      <c r="IJ1" s="113"/>
      <c r="IK1" s="113"/>
      <c r="IL1" s="113"/>
      <c r="IM1" s="113"/>
      <c r="IN1" s="114"/>
      <c r="IO1" s="112"/>
      <c r="IP1" s="113"/>
      <c r="IQ1" s="113"/>
      <c r="IR1" s="113"/>
      <c r="IS1" s="113"/>
      <c r="IT1" s="113"/>
      <c r="IU1" s="113"/>
      <c r="IV1" s="114"/>
    </row>
    <row r="2" spans="1:12" s="16" customFormat="1" ht="12.75">
      <c r="A2" s="124" t="s">
        <v>28</v>
      </c>
      <c r="B2" s="125"/>
      <c r="C2" s="125"/>
      <c r="D2" s="125"/>
      <c r="E2" s="106">
        <v>43860</v>
      </c>
      <c r="F2" s="17"/>
      <c r="G2" s="18"/>
      <c r="H2" s="34"/>
      <c r="I2" s="121" t="s">
        <v>19</v>
      </c>
      <c r="J2" s="122"/>
      <c r="K2" s="122"/>
      <c r="L2" s="15"/>
    </row>
    <row r="3" spans="1:12" s="16" customFormat="1" ht="20.25" customHeight="1">
      <c r="A3" s="126" t="s">
        <v>16</v>
      </c>
      <c r="B3" s="129" t="s">
        <v>51</v>
      </c>
      <c r="C3" s="131" t="s">
        <v>54</v>
      </c>
      <c r="D3" s="140" t="s">
        <v>15</v>
      </c>
      <c r="E3" s="140"/>
      <c r="F3" s="133" t="s">
        <v>22</v>
      </c>
      <c r="G3" s="135" t="s">
        <v>23</v>
      </c>
      <c r="H3" s="131" t="s">
        <v>18</v>
      </c>
      <c r="I3" s="123"/>
      <c r="J3" s="122"/>
      <c r="K3" s="122"/>
      <c r="L3" s="15"/>
    </row>
    <row r="4" spans="1:12" ht="14.25" customHeight="1">
      <c r="A4" s="127"/>
      <c r="B4" s="130"/>
      <c r="C4" s="132"/>
      <c r="D4" s="138" t="s">
        <v>20</v>
      </c>
      <c r="E4" s="116" t="s">
        <v>21</v>
      </c>
      <c r="F4" s="134"/>
      <c r="G4" s="135"/>
      <c r="H4" s="136"/>
      <c r="I4" s="118" t="s">
        <v>24</v>
      </c>
      <c r="J4" s="119"/>
      <c r="K4" s="119"/>
      <c r="L4" s="15"/>
    </row>
    <row r="5" spans="1:12" ht="21" customHeight="1">
      <c r="A5" s="128"/>
      <c r="B5" s="130"/>
      <c r="C5" s="99">
        <f>SUMIF(C6:C104,"&lt;&gt;0",C6:C104)</f>
        <v>3600</v>
      </c>
      <c r="D5" s="139"/>
      <c r="E5" s="117"/>
      <c r="F5" s="98">
        <v>0.01</v>
      </c>
      <c r="G5" s="135"/>
      <c r="H5" s="137"/>
      <c r="I5" s="120"/>
      <c r="J5" s="119"/>
      <c r="K5" s="119"/>
      <c r="L5" s="15"/>
    </row>
    <row r="6" spans="1:16" ht="18" customHeight="1">
      <c r="A6" s="13">
        <v>1</v>
      </c>
      <c r="B6" s="104">
        <v>42086</v>
      </c>
      <c r="C6" s="107">
        <v>3600</v>
      </c>
      <c r="D6" s="93">
        <f>HLOOKUP(YEAR(B6),'Indices TJ'!$A$1:$BZ$13,MONTH(B6)+1)</f>
        <v>57.292336</v>
      </c>
      <c r="E6" s="11">
        <f>HLOOKUP(YEAR($E$2),'Indices TJ'!$A$1:$BZ$13,MONTH($E$2)+1)</f>
        <v>73.008384</v>
      </c>
      <c r="F6" s="14">
        <f aca="true" t="shared" si="0" ref="F6:F11">IF(($E$2-B6)&gt;30,ROUND(($E$2-B6)/30,0)*$F$5,0)</f>
        <v>0.59</v>
      </c>
      <c r="G6" s="31">
        <f aca="true" t="shared" si="1" ref="G6:G11">(((C6/D6)*E6))+(((C6/D6)*E6))*F6</f>
        <v>7294.1691540732445</v>
      </c>
      <c r="H6" s="35">
        <f>G6</f>
        <v>7294.1691540732445</v>
      </c>
      <c r="I6" s="120"/>
      <c r="J6" s="119"/>
      <c r="K6" s="119"/>
      <c r="L6" s="15"/>
      <c r="M6" s="21"/>
      <c r="N6" s="115"/>
      <c r="O6" s="115"/>
      <c r="P6" s="23"/>
    </row>
    <row r="7" spans="1:16" ht="15" customHeight="1">
      <c r="A7" s="13">
        <v>2</v>
      </c>
      <c r="B7" s="104"/>
      <c r="C7" s="107"/>
      <c r="D7" s="93" t="e">
        <f>HLOOKUP(YEAR(B7),'Indices TJ'!$A$1:$BZ$13,MONTH(B7)+1)</f>
        <v>#N/A</v>
      </c>
      <c r="E7" s="11">
        <f>HLOOKUP(YEAR($E$2),'Indices TJ'!$A$1:$BZ$13,MONTH($E$2)+1)</f>
        <v>73.008384</v>
      </c>
      <c r="F7" s="14">
        <f t="shared" si="0"/>
        <v>14.620000000000001</v>
      </c>
      <c r="G7" s="31" t="e">
        <f t="shared" si="1"/>
        <v>#N/A</v>
      </c>
      <c r="H7" s="35" t="e">
        <f>H6+G7</f>
        <v>#N/A</v>
      </c>
      <c r="I7" s="120"/>
      <c r="J7" s="119"/>
      <c r="K7" s="119"/>
      <c r="L7" s="15"/>
      <c r="M7" s="21"/>
      <c r="N7" s="115"/>
      <c r="O7" s="115"/>
      <c r="P7" s="23"/>
    </row>
    <row r="8" spans="1:16" ht="15" customHeight="1">
      <c r="A8" s="13">
        <v>3</v>
      </c>
      <c r="B8" s="104"/>
      <c r="C8" s="107"/>
      <c r="D8" s="93" t="e">
        <f>HLOOKUP(YEAR(B8),'Indices TJ'!$A$1:$BZ$13,MONTH(B8)+1)</f>
        <v>#N/A</v>
      </c>
      <c r="E8" s="11">
        <f>HLOOKUP(YEAR($E$2),'Indices TJ'!$A$1:$BZ$13,MONTH($E$2)+1)</f>
        <v>73.008384</v>
      </c>
      <c r="F8" s="14">
        <f t="shared" si="0"/>
        <v>14.620000000000001</v>
      </c>
      <c r="G8" s="31" t="e">
        <f t="shared" si="1"/>
        <v>#N/A</v>
      </c>
      <c r="H8" s="35" t="e">
        <f>H7+G8</f>
        <v>#N/A</v>
      </c>
      <c r="I8" s="120"/>
      <c r="J8" s="119"/>
      <c r="K8" s="119"/>
      <c r="L8" s="24"/>
      <c r="M8" s="21"/>
      <c r="N8" s="22"/>
      <c r="O8" s="22"/>
      <c r="P8" s="23"/>
    </row>
    <row r="9" spans="1:16" ht="15" customHeight="1">
      <c r="A9" s="13">
        <v>4</v>
      </c>
      <c r="B9" s="104"/>
      <c r="C9" s="107"/>
      <c r="D9" s="93" t="e">
        <f>HLOOKUP(YEAR(B9),'Indices TJ'!$A$1:$BZ$13,MONTH(B9)+1)</f>
        <v>#N/A</v>
      </c>
      <c r="E9" s="11">
        <f>HLOOKUP(YEAR($E$2),'Indices TJ'!$A$1:$BZ$13,MONTH($E$2)+1)</f>
        <v>73.008384</v>
      </c>
      <c r="F9" s="14">
        <f t="shared" si="0"/>
        <v>14.620000000000001</v>
      </c>
      <c r="G9" s="31" t="e">
        <f t="shared" si="1"/>
        <v>#N/A</v>
      </c>
      <c r="H9" s="35" t="e">
        <f aca="true" t="shared" si="2" ref="H9:H54">H8+G9</f>
        <v>#N/A</v>
      </c>
      <c r="I9" s="120"/>
      <c r="J9" s="119"/>
      <c r="K9" s="119"/>
      <c r="L9" s="24"/>
      <c r="M9" s="21"/>
      <c r="N9" s="115"/>
      <c r="O9" s="115"/>
      <c r="P9" s="23"/>
    </row>
    <row r="10" spans="1:16" ht="15" customHeight="1">
      <c r="A10" s="13">
        <v>5</v>
      </c>
      <c r="B10" s="104"/>
      <c r="C10" s="107"/>
      <c r="D10" s="93" t="e">
        <f>HLOOKUP(YEAR(B10),'Indices TJ'!$A$1:$BZ$13,MONTH(B10)+1)</f>
        <v>#N/A</v>
      </c>
      <c r="E10" s="11">
        <f>HLOOKUP(YEAR($E$2),'Indices TJ'!$A$1:$BZ$13,MONTH($E$2)+1)</f>
        <v>73.008384</v>
      </c>
      <c r="F10" s="14">
        <f t="shared" si="0"/>
        <v>14.620000000000001</v>
      </c>
      <c r="G10" s="31" t="e">
        <f t="shared" si="1"/>
        <v>#N/A</v>
      </c>
      <c r="H10" s="35" t="e">
        <f t="shared" si="2"/>
        <v>#N/A</v>
      </c>
      <c r="I10" s="12" t="b">
        <f>AND(E6&gt;0,C6&gt;0)</f>
        <v>1</v>
      </c>
      <c r="J10" s="25"/>
      <c r="K10" s="22"/>
      <c r="L10" s="24"/>
      <c r="M10" s="21"/>
      <c r="N10" s="115"/>
      <c r="O10" s="115"/>
      <c r="P10" s="23"/>
    </row>
    <row r="11" spans="1:16" ht="15" customHeight="1">
      <c r="A11" s="13">
        <v>6</v>
      </c>
      <c r="B11" s="104"/>
      <c r="C11" s="107"/>
      <c r="D11" s="93" t="e">
        <f>HLOOKUP(YEAR(B11),'Indices TJ'!$A$1:$BZ$13,MONTH(B11)+1)</f>
        <v>#N/A</v>
      </c>
      <c r="E11" s="11">
        <f>HLOOKUP(YEAR($E$2),'Indices TJ'!$A$1:$BZ$13,MONTH($E$2)+1)</f>
        <v>73.008384</v>
      </c>
      <c r="F11" s="14">
        <f t="shared" si="0"/>
        <v>14.620000000000001</v>
      </c>
      <c r="G11" s="31" t="e">
        <f t="shared" si="1"/>
        <v>#N/A</v>
      </c>
      <c r="H11" s="35" t="e">
        <f t="shared" si="2"/>
        <v>#N/A</v>
      </c>
      <c r="I11" s="12"/>
      <c r="J11" s="25"/>
      <c r="K11" s="22"/>
      <c r="L11" s="24"/>
      <c r="M11" s="21"/>
      <c r="N11" s="115"/>
      <c r="O11" s="115"/>
      <c r="P11" s="23"/>
    </row>
    <row r="12" spans="1:16" ht="15" customHeight="1">
      <c r="A12" s="13">
        <v>7</v>
      </c>
      <c r="B12" s="104"/>
      <c r="C12" s="107"/>
      <c r="D12" s="93" t="e">
        <f>HLOOKUP(YEAR(B12),'Indices TJ'!$A$1:$BZ$13,MONTH(B12)+1)</f>
        <v>#N/A</v>
      </c>
      <c r="E12" s="11">
        <f>HLOOKUP(YEAR($E$2),'Indices TJ'!$A$1:$BZ$13,MONTH($E$2)+1)</f>
        <v>73.008384</v>
      </c>
      <c r="F12" s="14">
        <f aca="true" t="shared" si="3" ref="F12:F75">IF(($E$2-B12)&gt;30,ROUND(($E$2-B12)/30,0)*$F$5,0)</f>
        <v>14.620000000000001</v>
      </c>
      <c r="G12" s="31" t="e">
        <f aca="true" t="shared" si="4" ref="G12:G54">(((C12/D12)*E12))+(((C12/D12)*E12))*F12</f>
        <v>#N/A</v>
      </c>
      <c r="H12" s="35" t="e">
        <f t="shared" si="2"/>
        <v>#N/A</v>
      </c>
      <c r="I12" s="12"/>
      <c r="J12" s="25"/>
      <c r="K12" s="22"/>
      <c r="L12" s="24"/>
      <c r="M12" s="21"/>
      <c r="N12" s="115"/>
      <c r="O12" s="115"/>
      <c r="P12" s="23"/>
    </row>
    <row r="13" spans="1:16" ht="15" customHeight="1">
      <c r="A13" s="13">
        <v>8</v>
      </c>
      <c r="B13" s="104"/>
      <c r="C13" s="107"/>
      <c r="D13" s="93" t="e">
        <f>HLOOKUP(YEAR(B13),'Indices TJ'!$A$1:$BZ$13,MONTH(B13)+1)</f>
        <v>#N/A</v>
      </c>
      <c r="E13" s="11">
        <f>HLOOKUP(YEAR($E$2),'Indices TJ'!$A$1:$BZ$13,MONTH($E$2)+1)</f>
        <v>73.008384</v>
      </c>
      <c r="F13" s="14">
        <f t="shared" si="3"/>
        <v>14.620000000000001</v>
      </c>
      <c r="G13" s="31" t="e">
        <f t="shared" si="4"/>
        <v>#N/A</v>
      </c>
      <c r="H13" s="35" t="e">
        <f t="shared" si="2"/>
        <v>#N/A</v>
      </c>
      <c r="I13" s="12"/>
      <c r="J13" s="25"/>
      <c r="K13" s="22"/>
      <c r="L13" s="24"/>
      <c r="M13" s="21"/>
      <c r="N13" s="115"/>
      <c r="O13" s="115"/>
      <c r="P13" s="23"/>
    </row>
    <row r="14" spans="1:16" ht="15" customHeight="1">
      <c r="A14" s="13">
        <v>9</v>
      </c>
      <c r="B14" s="104"/>
      <c r="C14" s="107"/>
      <c r="D14" s="93" t="e">
        <f>HLOOKUP(YEAR(B14),'Indices TJ'!$A$1:$BZ$13,MONTH(B14)+1)</f>
        <v>#N/A</v>
      </c>
      <c r="E14" s="11">
        <f>HLOOKUP(YEAR($E$2),'Indices TJ'!$A$1:$BZ$13,MONTH($E$2)+1)</f>
        <v>73.008384</v>
      </c>
      <c r="F14" s="14">
        <f t="shared" si="3"/>
        <v>14.620000000000001</v>
      </c>
      <c r="G14" s="31" t="e">
        <f t="shared" si="4"/>
        <v>#N/A</v>
      </c>
      <c r="H14" s="35" t="e">
        <f t="shared" si="2"/>
        <v>#N/A</v>
      </c>
      <c r="I14" s="12"/>
      <c r="J14" s="25"/>
      <c r="K14" s="22"/>
      <c r="L14" s="24"/>
      <c r="M14" s="21"/>
      <c r="N14" s="115"/>
      <c r="O14" s="115"/>
      <c r="P14" s="23"/>
    </row>
    <row r="15" spans="1:16" ht="15" customHeight="1">
      <c r="A15" s="13">
        <v>10</v>
      </c>
      <c r="B15" s="104"/>
      <c r="C15" s="107"/>
      <c r="D15" s="93" t="e">
        <f>HLOOKUP(YEAR(B15),'Indices TJ'!$A$1:$BZ$13,MONTH(B15)+1)</f>
        <v>#N/A</v>
      </c>
      <c r="E15" s="11">
        <f>HLOOKUP(YEAR($E$2),'Indices TJ'!$A$1:$BZ$13,MONTH($E$2)+1)</f>
        <v>73.008384</v>
      </c>
      <c r="F15" s="14">
        <f t="shared" si="3"/>
        <v>14.620000000000001</v>
      </c>
      <c r="G15" s="31" t="e">
        <f t="shared" si="4"/>
        <v>#N/A</v>
      </c>
      <c r="H15" s="35" t="e">
        <f t="shared" si="2"/>
        <v>#N/A</v>
      </c>
      <c r="I15" s="12"/>
      <c r="J15" s="25"/>
      <c r="K15" s="22"/>
      <c r="L15" s="24"/>
      <c r="M15" s="21"/>
      <c r="N15" s="115"/>
      <c r="O15" s="115"/>
      <c r="P15" s="23"/>
    </row>
    <row r="16" spans="1:16" ht="15" customHeight="1">
      <c r="A16" s="13">
        <v>11</v>
      </c>
      <c r="B16" s="104"/>
      <c r="C16" s="107"/>
      <c r="D16" s="93" t="e">
        <f>HLOOKUP(YEAR(B16),'Indices TJ'!$A$1:$BZ$13,MONTH(B16)+1)</f>
        <v>#N/A</v>
      </c>
      <c r="E16" s="11">
        <f>HLOOKUP(YEAR($E$2),'Indices TJ'!$A$1:$BZ$13,MONTH($E$2)+1)</f>
        <v>73.008384</v>
      </c>
      <c r="F16" s="14">
        <f t="shared" si="3"/>
        <v>14.620000000000001</v>
      </c>
      <c r="G16" s="31" t="e">
        <f t="shared" si="4"/>
        <v>#N/A</v>
      </c>
      <c r="H16" s="35" t="e">
        <f t="shared" si="2"/>
        <v>#N/A</v>
      </c>
      <c r="I16" s="12"/>
      <c r="J16" s="25"/>
      <c r="K16" s="22"/>
      <c r="L16" s="24"/>
      <c r="M16" s="21"/>
      <c r="N16" s="115"/>
      <c r="O16" s="115"/>
      <c r="P16" s="23"/>
    </row>
    <row r="17" spans="1:16" ht="15" customHeight="1">
      <c r="A17" s="13">
        <v>12</v>
      </c>
      <c r="B17" s="104"/>
      <c r="C17" s="107"/>
      <c r="D17" s="93" t="e">
        <f>HLOOKUP(YEAR(B17),'Indices TJ'!$A$1:$BZ$13,MONTH(B17)+1)</f>
        <v>#N/A</v>
      </c>
      <c r="E17" s="11">
        <f>HLOOKUP(YEAR($E$2),'Indices TJ'!$A$1:$BZ$13,MONTH($E$2)+1)</f>
        <v>73.008384</v>
      </c>
      <c r="F17" s="14">
        <f t="shared" si="3"/>
        <v>14.620000000000001</v>
      </c>
      <c r="G17" s="31" t="e">
        <f t="shared" si="4"/>
        <v>#N/A</v>
      </c>
      <c r="H17" s="35" t="e">
        <f t="shared" si="2"/>
        <v>#N/A</v>
      </c>
      <c r="I17" s="12"/>
      <c r="J17" s="25"/>
      <c r="K17" s="22"/>
      <c r="L17" s="24"/>
      <c r="M17" s="21"/>
      <c r="N17" s="115"/>
      <c r="O17" s="115"/>
      <c r="P17" s="23"/>
    </row>
    <row r="18" spans="1:16" ht="15" customHeight="1">
      <c r="A18" s="13">
        <v>13</v>
      </c>
      <c r="B18" s="104"/>
      <c r="C18" s="107"/>
      <c r="D18" s="93" t="e">
        <f>HLOOKUP(YEAR(B18),'Indices TJ'!$A$1:$BZ$13,MONTH(B18)+1)</f>
        <v>#N/A</v>
      </c>
      <c r="E18" s="11">
        <f>HLOOKUP(YEAR($E$2),'Indices TJ'!$A$1:$BZ$13,MONTH($E$2)+1)</f>
        <v>73.008384</v>
      </c>
      <c r="F18" s="14">
        <f t="shared" si="3"/>
        <v>14.620000000000001</v>
      </c>
      <c r="G18" s="31" t="e">
        <f t="shared" si="4"/>
        <v>#N/A</v>
      </c>
      <c r="H18" s="35" t="e">
        <f t="shared" si="2"/>
        <v>#N/A</v>
      </c>
      <c r="I18" s="12"/>
      <c r="J18" s="25"/>
      <c r="K18" s="22"/>
      <c r="L18" s="24"/>
      <c r="M18" s="21"/>
      <c r="N18" s="115"/>
      <c r="O18" s="115"/>
      <c r="P18" s="23"/>
    </row>
    <row r="19" spans="1:16" ht="15" customHeight="1">
      <c r="A19" s="13">
        <v>14</v>
      </c>
      <c r="B19" s="104"/>
      <c r="C19" s="107"/>
      <c r="D19" s="93" t="e">
        <f>HLOOKUP(YEAR(B19),'Indices TJ'!$A$1:$BZ$13,MONTH(B19)+1)</f>
        <v>#N/A</v>
      </c>
      <c r="E19" s="11">
        <f>HLOOKUP(YEAR($E$2),'Indices TJ'!$A$1:$BZ$13,MONTH($E$2)+1)</f>
        <v>73.008384</v>
      </c>
      <c r="F19" s="14">
        <f t="shared" si="3"/>
        <v>14.620000000000001</v>
      </c>
      <c r="G19" s="31" t="e">
        <f t="shared" si="4"/>
        <v>#N/A</v>
      </c>
      <c r="H19" s="35" t="e">
        <f t="shared" si="2"/>
        <v>#N/A</v>
      </c>
      <c r="I19" s="12"/>
      <c r="J19" s="25"/>
      <c r="K19" s="22"/>
      <c r="L19" s="24"/>
      <c r="M19" s="21"/>
      <c r="N19" s="115"/>
      <c r="O19" s="115"/>
      <c r="P19" s="23"/>
    </row>
    <row r="20" spans="1:16" ht="15" customHeight="1">
      <c r="A20" s="13">
        <v>15</v>
      </c>
      <c r="B20" s="104"/>
      <c r="C20" s="107"/>
      <c r="D20" s="93" t="e">
        <f>HLOOKUP(YEAR(B20),'Indices TJ'!$A$1:$BZ$13,MONTH(B20)+1)</f>
        <v>#N/A</v>
      </c>
      <c r="E20" s="11">
        <f>HLOOKUP(YEAR($E$2),'Indices TJ'!$A$1:$BZ$13,MONTH($E$2)+1)</f>
        <v>73.008384</v>
      </c>
      <c r="F20" s="14">
        <f t="shared" si="3"/>
        <v>14.620000000000001</v>
      </c>
      <c r="G20" s="31" t="e">
        <f t="shared" si="4"/>
        <v>#N/A</v>
      </c>
      <c r="H20" s="35" t="e">
        <f t="shared" si="2"/>
        <v>#N/A</v>
      </c>
      <c r="I20" s="12"/>
      <c r="J20" s="25"/>
      <c r="K20" s="22"/>
      <c r="L20" s="24"/>
      <c r="M20" s="21"/>
      <c r="N20" s="115"/>
      <c r="O20" s="115"/>
      <c r="P20" s="23"/>
    </row>
    <row r="21" spans="1:16" ht="15" customHeight="1">
      <c r="A21" s="13">
        <v>16</v>
      </c>
      <c r="B21" s="104"/>
      <c r="C21" s="107"/>
      <c r="D21" s="93" t="e">
        <f>HLOOKUP(YEAR(B21),'Indices TJ'!$A$1:$BZ$13,MONTH(B21)+1)</f>
        <v>#N/A</v>
      </c>
      <c r="E21" s="11">
        <f>HLOOKUP(YEAR($E$2),'Indices TJ'!$A$1:$BZ$13,MONTH($E$2)+1)</f>
        <v>73.008384</v>
      </c>
      <c r="F21" s="14">
        <f t="shared" si="3"/>
        <v>14.620000000000001</v>
      </c>
      <c r="G21" s="31" t="e">
        <f t="shared" si="4"/>
        <v>#N/A</v>
      </c>
      <c r="H21" s="35" t="e">
        <f t="shared" si="2"/>
        <v>#N/A</v>
      </c>
      <c r="I21" s="12"/>
      <c r="J21" s="25"/>
      <c r="K21" s="22"/>
      <c r="L21" s="24"/>
      <c r="M21" s="21"/>
      <c r="N21" s="115"/>
      <c r="O21" s="115"/>
      <c r="P21" s="23"/>
    </row>
    <row r="22" spans="1:16" ht="15" customHeight="1">
      <c r="A22" s="13">
        <v>17</v>
      </c>
      <c r="B22" s="104"/>
      <c r="C22" s="107"/>
      <c r="D22" s="93" t="e">
        <f>HLOOKUP(YEAR(B22),'Indices TJ'!$A$1:$BZ$13,MONTH(B22)+1)</f>
        <v>#N/A</v>
      </c>
      <c r="E22" s="11">
        <f>HLOOKUP(YEAR($E$2),'Indices TJ'!$A$1:$BZ$13,MONTH($E$2)+1)</f>
        <v>73.008384</v>
      </c>
      <c r="F22" s="14">
        <f t="shared" si="3"/>
        <v>14.620000000000001</v>
      </c>
      <c r="G22" s="31" t="e">
        <f t="shared" si="4"/>
        <v>#N/A</v>
      </c>
      <c r="H22" s="35" t="e">
        <f t="shared" si="2"/>
        <v>#N/A</v>
      </c>
      <c r="I22" s="12"/>
      <c r="J22" s="25"/>
      <c r="K22" s="22"/>
      <c r="L22" s="24"/>
      <c r="M22" s="21"/>
      <c r="N22" s="115"/>
      <c r="O22" s="115"/>
      <c r="P22" s="23"/>
    </row>
    <row r="23" spans="1:16" ht="15" customHeight="1">
      <c r="A23" s="13">
        <v>18</v>
      </c>
      <c r="B23" s="104"/>
      <c r="C23" s="107"/>
      <c r="D23" s="93" t="e">
        <f>HLOOKUP(YEAR(B23),'Indices TJ'!$A$1:$BZ$13,MONTH(B23)+1)</f>
        <v>#N/A</v>
      </c>
      <c r="E23" s="11">
        <f>HLOOKUP(YEAR($E$2),'Indices TJ'!$A$1:$BZ$13,MONTH($E$2)+1)</f>
        <v>73.008384</v>
      </c>
      <c r="F23" s="14">
        <f t="shared" si="3"/>
        <v>14.620000000000001</v>
      </c>
      <c r="G23" s="31" t="e">
        <f t="shared" si="4"/>
        <v>#N/A</v>
      </c>
      <c r="H23" s="35" t="e">
        <f t="shared" si="2"/>
        <v>#N/A</v>
      </c>
      <c r="I23" s="12"/>
      <c r="J23" s="25"/>
      <c r="K23" s="22"/>
      <c r="L23" s="24"/>
      <c r="M23" s="21"/>
      <c r="N23" s="115"/>
      <c r="O23" s="115"/>
      <c r="P23" s="23"/>
    </row>
    <row r="24" spans="1:16" ht="15" customHeight="1">
      <c r="A24" s="13">
        <v>19</v>
      </c>
      <c r="B24" s="104"/>
      <c r="C24" s="107"/>
      <c r="D24" s="93" t="e">
        <f>HLOOKUP(YEAR(B24),'Indices TJ'!$A$1:$BZ$13,MONTH(B24)+1)</f>
        <v>#N/A</v>
      </c>
      <c r="E24" s="11">
        <f>HLOOKUP(YEAR($E$2),'Indices TJ'!$A$1:$BZ$13,MONTH($E$2)+1)</f>
        <v>73.008384</v>
      </c>
      <c r="F24" s="14">
        <f t="shared" si="3"/>
        <v>14.620000000000001</v>
      </c>
      <c r="G24" s="31" t="e">
        <f t="shared" si="4"/>
        <v>#N/A</v>
      </c>
      <c r="H24" s="35" t="e">
        <f t="shared" si="2"/>
        <v>#N/A</v>
      </c>
      <c r="I24" s="12"/>
      <c r="J24" s="25"/>
      <c r="K24" s="22"/>
      <c r="L24" s="24"/>
      <c r="M24" s="21"/>
      <c r="N24" s="115"/>
      <c r="O24" s="115"/>
      <c r="P24" s="23"/>
    </row>
    <row r="25" spans="1:16" ht="15" customHeight="1">
      <c r="A25" s="13">
        <v>20</v>
      </c>
      <c r="B25" s="104"/>
      <c r="C25" s="107"/>
      <c r="D25" s="93" t="e">
        <f>HLOOKUP(YEAR(B25),'Indices TJ'!$A$1:$BZ$13,MONTH(B25)+1)</f>
        <v>#N/A</v>
      </c>
      <c r="E25" s="11">
        <f>HLOOKUP(YEAR($E$2),'Indices TJ'!$A$1:$BZ$13,MONTH($E$2)+1)</f>
        <v>73.008384</v>
      </c>
      <c r="F25" s="14">
        <f t="shared" si="3"/>
        <v>14.620000000000001</v>
      </c>
      <c r="G25" s="31" t="e">
        <f t="shared" si="4"/>
        <v>#N/A</v>
      </c>
      <c r="H25" s="35" t="e">
        <f t="shared" si="2"/>
        <v>#N/A</v>
      </c>
      <c r="I25" s="12"/>
      <c r="J25" s="25"/>
      <c r="K25" s="22"/>
      <c r="L25" s="24"/>
      <c r="M25" s="21"/>
      <c r="N25" s="115"/>
      <c r="O25" s="115"/>
      <c r="P25" s="23"/>
    </row>
    <row r="26" spans="1:16" ht="15" customHeight="1">
      <c r="A26" s="13">
        <v>21</v>
      </c>
      <c r="B26" s="104"/>
      <c r="C26" s="107"/>
      <c r="D26" s="93" t="e">
        <f>HLOOKUP(YEAR(B26),'Indices TJ'!$A$1:$BZ$13,MONTH(B26)+1)</f>
        <v>#N/A</v>
      </c>
      <c r="E26" s="11">
        <f>HLOOKUP(YEAR($E$2),'Indices TJ'!$A$1:$BZ$13,MONTH($E$2)+1)</f>
        <v>73.008384</v>
      </c>
      <c r="F26" s="14">
        <f t="shared" si="3"/>
        <v>14.620000000000001</v>
      </c>
      <c r="G26" s="31" t="e">
        <f t="shared" si="4"/>
        <v>#N/A</v>
      </c>
      <c r="H26" s="35" t="e">
        <f t="shared" si="2"/>
        <v>#N/A</v>
      </c>
      <c r="I26" s="12"/>
      <c r="J26" s="25"/>
      <c r="K26" s="22"/>
      <c r="L26" s="24"/>
      <c r="M26" s="21"/>
      <c r="N26" s="115"/>
      <c r="O26" s="115"/>
      <c r="P26" s="23"/>
    </row>
    <row r="27" spans="1:16" ht="15" customHeight="1">
      <c r="A27" s="13">
        <v>22</v>
      </c>
      <c r="B27" s="104"/>
      <c r="C27" s="107"/>
      <c r="D27" s="93" t="e">
        <f>HLOOKUP(YEAR(B27),'Indices TJ'!$A$1:$BZ$13,MONTH(B27)+1)</f>
        <v>#N/A</v>
      </c>
      <c r="E27" s="11">
        <f>HLOOKUP(YEAR($E$2),'Indices TJ'!$A$1:$BZ$13,MONTH($E$2)+1)</f>
        <v>73.008384</v>
      </c>
      <c r="F27" s="14">
        <f t="shared" si="3"/>
        <v>14.620000000000001</v>
      </c>
      <c r="G27" s="31" t="e">
        <f t="shared" si="4"/>
        <v>#N/A</v>
      </c>
      <c r="H27" s="35" t="e">
        <f t="shared" si="2"/>
        <v>#N/A</v>
      </c>
      <c r="I27" s="12"/>
      <c r="J27" s="25"/>
      <c r="K27" s="22"/>
      <c r="L27" s="24"/>
      <c r="M27" s="21"/>
      <c r="N27" s="115"/>
      <c r="O27" s="115"/>
      <c r="P27" s="23"/>
    </row>
    <row r="28" spans="1:9" ht="12.75">
      <c r="A28" s="13">
        <v>23</v>
      </c>
      <c r="B28" s="104"/>
      <c r="C28" s="107"/>
      <c r="D28" s="93" t="e">
        <f>HLOOKUP(YEAR(B28),'Indices TJ'!$A$1:$BZ$13,MONTH(B28)+1)</f>
        <v>#N/A</v>
      </c>
      <c r="E28" s="11">
        <f>HLOOKUP(YEAR($E$2),'Indices TJ'!$A$1:$BZ$13,MONTH($E$2)+1)</f>
        <v>73.008384</v>
      </c>
      <c r="F28" s="14">
        <f t="shared" si="3"/>
        <v>14.620000000000001</v>
      </c>
      <c r="G28" s="31" t="e">
        <f t="shared" si="4"/>
        <v>#N/A</v>
      </c>
      <c r="H28" s="35" t="e">
        <f t="shared" si="2"/>
        <v>#N/A</v>
      </c>
      <c r="I28" s="12"/>
    </row>
    <row r="29" spans="1:9" ht="12.75">
      <c r="A29" s="13">
        <v>24</v>
      </c>
      <c r="B29" s="104"/>
      <c r="C29" s="107"/>
      <c r="D29" s="93" t="e">
        <f>HLOOKUP(YEAR(B29),'Indices TJ'!$A$1:$BZ$13,MONTH(B29)+1)</f>
        <v>#N/A</v>
      </c>
      <c r="E29" s="11">
        <f>HLOOKUP(YEAR($E$2),'Indices TJ'!$A$1:$BZ$13,MONTH($E$2)+1)</f>
        <v>73.008384</v>
      </c>
      <c r="F29" s="14">
        <f t="shared" si="3"/>
        <v>14.620000000000001</v>
      </c>
      <c r="G29" s="31" t="e">
        <f t="shared" si="4"/>
        <v>#N/A</v>
      </c>
      <c r="H29" s="35" t="e">
        <f t="shared" si="2"/>
        <v>#N/A</v>
      </c>
      <c r="I29" s="12"/>
    </row>
    <row r="30" spans="1:9" ht="12.75">
      <c r="A30" s="13">
        <v>25</v>
      </c>
      <c r="B30" s="104"/>
      <c r="C30" s="107"/>
      <c r="D30" s="93" t="e">
        <f>HLOOKUP(YEAR(B30),'Indices TJ'!$A$1:$BZ$13,MONTH(B30)+1)</f>
        <v>#N/A</v>
      </c>
      <c r="E30" s="11">
        <f>HLOOKUP(YEAR($E$2),'Indices TJ'!$A$1:$BZ$13,MONTH($E$2)+1)</f>
        <v>73.008384</v>
      </c>
      <c r="F30" s="14">
        <f>IF(($E$2-B35)&gt;30,ROUND(($E$2-B35)/30,0)*$F$5,0)</f>
        <v>14.620000000000001</v>
      </c>
      <c r="G30" s="31" t="e">
        <f t="shared" si="4"/>
        <v>#N/A</v>
      </c>
      <c r="H30" s="35" t="e">
        <f t="shared" si="2"/>
        <v>#N/A</v>
      </c>
      <c r="I30" s="12"/>
    </row>
    <row r="31" spans="1:9" ht="12.75">
      <c r="A31" s="13">
        <v>26</v>
      </c>
      <c r="B31" s="104"/>
      <c r="C31" s="107"/>
      <c r="D31" s="93" t="e">
        <f>HLOOKUP(YEAR(B31),'Indices TJ'!$A$1:$BZ$13,MONTH(B31)+1)</f>
        <v>#N/A</v>
      </c>
      <c r="E31" s="11">
        <f>HLOOKUP(YEAR($E$2),'Indices TJ'!$A$1:$BZ$13,MONTH($E$2)+1)</f>
        <v>73.008384</v>
      </c>
      <c r="F31" s="14">
        <f>IF(($E$2-B36)&gt;30,ROUND(($E$2-B36)/30,0)*$F$5,0)</f>
        <v>14.620000000000001</v>
      </c>
      <c r="G31" s="31" t="e">
        <f t="shared" si="4"/>
        <v>#N/A</v>
      </c>
      <c r="H31" s="35" t="e">
        <f t="shared" si="2"/>
        <v>#N/A</v>
      </c>
      <c r="I31" s="12"/>
    </row>
    <row r="32" spans="1:9" ht="12.75">
      <c r="A32" s="13">
        <v>27</v>
      </c>
      <c r="B32" s="104"/>
      <c r="C32" s="107"/>
      <c r="D32" s="93" t="e">
        <f>HLOOKUP(YEAR(B32),'Indices TJ'!$A$1:$BZ$13,MONTH(B32)+1)</f>
        <v>#N/A</v>
      </c>
      <c r="E32" s="11">
        <f>HLOOKUP(YEAR($E$2),'Indices TJ'!$A$1:$BZ$13,MONTH($E$2)+1)</f>
        <v>73.008384</v>
      </c>
      <c r="F32" s="14">
        <f t="shared" si="3"/>
        <v>14.620000000000001</v>
      </c>
      <c r="G32" s="31" t="e">
        <f t="shared" si="4"/>
        <v>#N/A</v>
      </c>
      <c r="H32" s="35" t="e">
        <f t="shared" si="2"/>
        <v>#N/A</v>
      </c>
      <c r="I32" s="12"/>
    </row>
    <row r="33" spans="1:9" ht="12.75">
      <c r="A33" s="13">
        <v>28</v>
      </c>
      <c r="B33" s="104"/>
      <c r="C33" s="107"/>
      <c r="D33" s="93" t="e">
        <f>HLOOKUP(YEAR(B33),'Indices TJ'!$A$1:$BZ$13,MONTH(B33)+1)</f>
        <v>#N/A</v>
      </c>
      <c r="E33" s="11">
        <f>HLOOKUP(YEAR($E$2),'Indices TJ'!$A$1:$BZ$13,MONTH($E$2)+1)</f>
        <v>73.008384</v>
      </c>
      <c r="F33" s="14">
        <f t="shared" si="3"/>
        <v>14.620000000000001</v>
      </c>
      <c r="G33" s="31" t="e">
        <f t="shared" si="4"/>
        <v>#N/A</v>
      </c>
      <c r="H33" s="35" t="e">
        <f t="shared" si="2"/>
        <v>#N/A</v>
      </c>
      <c r="I33" s="12"/>
    </row>
    <row r="34" spans="1:9" ht="12.75">
      <c r="A34" s="13">
        <v>29</v>
      </c>
      <c r="B34" s="104"/>
      <c r="C34" s="107"/>
      <c r="D34" s="93" t="e">
        <f>HLOOKUP(YEAR(B34),'Indices TJ'!$A$1:$BZ$13,MONTH(B34)+1)</f>
        <v>#N/A</v>
      </c>
      <c r="E34" s="11">
        <f>HLOOKUP(YEAR($E$2),'Indices TJ'!$A$1:$BZ$13,MONTH($E$2)+1)</f>
        <v>73.008384</v>
      </c>
      <c r="F34" s="14">
        <f t="shared" si="3"/>
        <v>14.620000000000001</v>
      </c>
      <c r="G34" s="31" t="e">
        <f t="shared" si="4"/>
        <v>#N/A</v>
      </c>
      <c r="H34" s="35" t="e">
        <f t="shared" si="2"/>
        <v>#N/A</v>
      </c>
      <c r="I34" s="12"/>
    </row>
    <row r="35" spans="1:9" ht="12.75">
      <c r="A35" s="13">
        <v>30</v>
      </c>
      <c r="B35" s="104"/>
      <c r="C35" s="107"/>
      <c r="D35" s="93" t="e">
        <f>HLOOKUP(YEAR(B35),'Indices TJ'!$A$1:$BZ$13,MONTH(B35)+1)</f>
        <v>#N/A</v>
      </c>
      <c r="E35" s="11">
        <f>HLOOKUP(YEAR($E$2),'Indices TJ'!$A$1:$BZ$13,MONTH($E$2)+1)</f>
        <v>73.008384</v>
      </c>
      <c r="F35" s="14">
        <f t="shared" si="3"/>
        <v>14.620000000000001</v>
      </c>
      <c r="G35" s="31" t="e">
        <f aca="true" t="shared" si="5" ref="G35:G44">(((C35/D35)*E35))+(((C35/D35)*E35))*F35</f>
        <v>#N/A</v>
      </c>
      <c r="H35" s="35" t="e">
        <f>H34+G35</f>
        <v>#N/A</v>
      </c>
      <c r="I35" s="12"/>
    </row>
    <row r="36" spans="1:9" ht="12.75">
      <c r="A36" s="13">
        <v>31</v>
      </c>
      <c r="B36" s="104"/>
      <c r="C36" s="107"/>
      <c r="D36" s="93" t="e">
        <f>HLOOKUP(YEAR(B36),'Indices TJ'!$A$1:$BZ$13,MONTH(B36)+1)</f>
        <v>#N/A</v>
      </c>
      <c r="E36" s="11">
        <f>HLOOKUP(YEAR($E$2),'Indices TJ'!$A$1:$BZ$13,MONTH($E$2)+1)</f>
        <v>73.008384</v>
      </c>
      <c r="F36" s="14">
        <f t="shared" si="3"/>
        <v>14.620000000000001</v>
      </c>
      <c r="G36" s="31" t="e">
        <f t="shared" si="5"/>
        <v>#N/A</v>
      </c>
      <c r="H36" s="35" t="e">
        <f aca="true" t="shared" si="6" ref="H36:H44">H35+G36</f>
        <v>#N/A</v>
      </c>
      <c r="I36" s="12"/>
    </row>
    <row r="37" spans="1:8" ht="12.75">
      <c r="A37" s="13">
        <v>32</v>
      </c>
      <c r="B37" s="104"/>
      <c r="C37" s="107"/>
      <c r="D37" s="93" t="e">
        <f>HLOOKUP(YEAR(B37),'Indices TJ'!$A$1:$BZ$13,MONTH(B37)+1)</f>
        <v>#N/A</v>
      </c>
      <c r="E37" s="11">
        <f>HLOOKUP(YEAR($E$2),'Indices TJ'!$A$1:$BZ$13,MONTH($E$2)+1)</f>
        <v>73.008384</v>
      </c>
      <c r="F37" s="14">
        <f t="shared" si="3"/>
        <v>14.620000000000001</v>
      </c>
      <c r="G37" s="31" t="e">
        <f t="shared" si="5"/>
        <v>#N/A</v>
      </c>
      <c r="H37" s="35" t="e">
        <f t="shared" si="6"/>
        <v>#N/A</v>
      </c>
    </row>
    <row r="38" spans="1:8" ht="12.75">
      <c r="A38" s="13">
        <v>33</v>
      </c>
      <c r="B38" s="104"/>
      <c r="C38" s="107"/>
      <c r="D38" s="93" t="e">
        <f>HLOOKUP(YEAR(B38),'Indices TJ'!$A$1:$BZ$13,MONTH(B38)+1)</f>
        <v>#N/A</v>
      </c>
      <c r="E38" s="11">
        <f>HLOOKUP(YEAR($E$2),'Indices TJ'!$A$1:$BZ$13,MONTH($E$2)+1)</f>
        <v>73.008384</v>
      </c>
      <c r="F38" s="14">
        <f t="shared" si="3"/>
        <v>14.620000000000001</v>
      </c>
      <c r="G38" s="31" t="e">
        <f t="shared" si="5"/>
        <v>#N/A</v>
      </c>
      <c r="H38" s="35" t="e">
        <f t="shared" si="6"/>
        <v>#N/A</v>
      </c>
    </row>
    <row r="39" spans="1:8" ht="12.75">
      <c r="A39" s="13">
        <v>34</v>
      </c>
      <c r="B39" s="104"/>
      <c r="C39" s="107"/>
      <c r="D39" s="93" t="e">
        <f>HLOOKUP(YEAR(B39),'Indices TJ'!$A$1:$BZ$13,MONTH(B39)+1)</f>
        <v>#N/A</v>
      </c>
      <c r="E39" s="11">
        <f>HLOOKUP(YEAR($E$2),'Indices TJ'!$A$1:$BZ$13,MONTH($E$2)+1)</f>
        <v>73.008384</v>
      </c>
      <c r="F39" s="14">
        <f t="shared" si="3"/>
        <v>14.620000000000001</v>
      </c>
      <c r="G39" s="31" t="e">
        <f t="shared" si="5"/>
        <v>#N/A</v>
      </c>
      <c r="H39" s="35" t="e">
        <f t="shared" si="6"/>
        <v>#N/A</v>
      </c>
    </row>
    <row r="40" spans="1:8" ht="12.75">
      <c r="A40" s="13">
        <v>35</v>
      </c>
      <c r="B40" s="104"/>
      <c r="C40" s="107"/>
      <c r="D40" s="93" t="e">
        <f>HLOOKUP(YEAR(B40),'Indices TJ'!$A$1:$BZ$13,MONTH(B40)+1)</f>
        <v>#N/A</v>
      </c>
      <c r="E40" s="11">
        <f>HLOOKUP(YEAR($E$2),'Indices TJ'!$A$1:$BZ$13,MONTH($E$2)+1)</f>
        <v>73.008384</v>
      </c>
      <c r="F40" s="14">
        <f t="shared" si="3"/>
        <v>14.620000000000001</v>
      </c>
      <c r="G40" s="31" t="e">
        <f t="shared" si="5"/>
        <v>#N/A</v>
      </c>
      <c r="H40" s="35" t="e">
        <f t="shared" si="6"/>
        <v>#N/A</v>
      </c>
    </row>
    <row r="41" spans="1:8" ht="12.75">
      <c r="A41" s="13">
        <v>36</v>
      </c>
      <c r="B41" s="104"/>
      <c r="C41" s="107"/>
      <c r="D41" s="93" t="e">
        <f>HLOOKUP(YEAR(B41),'Indices TJ'!$A$1:$BZ$13,MONTH(B41)+1)</f>
        <v>#N/A</v>
      </c>
      <c r="E41" s="11">
        <f>HLOOKUP(YEAR($E$2),'Indices TJ'!$A$1:$BZ$13,MONTH($E$2)+1)</f>
        <v>73.008384</v>
      </c>
      <c r="F41" s="14">
        <f t="shared" si="3"/>
        <v>14.620000000000001</v>
      </c>
      <c r="G41" s="31" t="e">
        <f t="shared" si="5"/>
        <v>#N/A</v>
      </c>
      <c r="H41" s="35" t="e">
        <f t="shared" si="6"/>
        <v>#N/A</v>
      </c>
    </row>
    <row r="42" spans="1:8" ht="12.75">
      <c r="A42" s="13">
        <v>37</v>
      </c>
      <c r="B42" s="104"/>
      <c r="C42" s="107"/>
      <c r="D42" s="93" t="e">
        <f>HLOOKUP(YEAR(B42),'Indices TJ'!$A$1:$BZ$13,MONTH(B42)+1)</f>
        <v>#N/A</v>
      </c>
      <c r="E42" s="11">
        <f>HLOOKUP(YEAR($E$2),'Indices TJ'!$A$1:$BZ$13,MONTH($E$2)+1)</f>
        <v>73.008384</v>
      </c>
      <c r="F42" s="14">
        <f t="shared" si="3"/>
        <v>14.620000000000001</v>
      </c>
      <c r="G42" s="31" t="e">
        <f t="shared" si="5"/>
        <v>#N/A</v>
      </c>
      <c r="H42" s="35" t="e">
        <f t="shared" si="6"/>
        <v>#N/A</v>
      </c>
    </row>
    <row r="43" spans="1:8" ht="12.75">
      <c r="A43" s="13">
        <v>38</v>
      </c>
      <c r="B43" s="104"/>
      <c r="C43" s="107"/>
      <c r="D43" s="93" t="e">
        <f>HLOOKUP(YEAR(B43),'Indices TJ'!$A$1:$BZ$13,MONTH(B43)+1)</f>
        <v>#N/A</v>
      </c>
      <c r="E43" s="11">
        <f>HLOOKUP(YEAR($E$2),'Indices TJ'!$A$1:$BZ$13,MONTH($E$2)+1)</f>
        <v>73.008384</v>
      </c>
      <c r="F43" s="14">
        <f t="shared" si="3"/>
        <v>14.620000000000001</v>
      </c>
      <c r="G43" s="31" t="e">
        <f t="shared" si="5"/>
        <v>#N/A</v>
      </c>
      <c r="H43" s="35" t="e">
        <f t="shared" si="6"/>
        <v>#N/A</v>
      </c>
    </row>
    <row r="44" spans="1:8" ht="12.75">
      <c r="A44" s="13">
        <v>39</v>
      </c>
      <c r="B44" s="104"/>
      <c r="C44" s="107"/>
      <c r="D44" s="93" t="e">
        <f>HLOOKUP(YEAR(B44),'Indices TJ'!$A$1:$BZ$13,MONTH(B44)+1)</f>
        <v>#N/A</v>
      </c>
      <c r="E44" s="11">
        <f>HLOOKUP(YEAR($E$2),'Indices TJ'!$A$1:$BZ$13,MONTH($E$2)+1)</f>
        <v>73.008384</v>
      </c>
      <c r="F44" s="14">
        <f t="shared" si="3"/>
        <v>14.620000000000001</v>
      </c>
      <c r="G44" s="31" t="e">
        <f t="shared" si="5"/>
        <v>#N/A</v>
      </c>
      <c r="H44" s="35" t="e">
        <f t="shared" si="6"/>
        <v>#N/A</v>
      </c>
    </row>
    <row r="45" spans="1:8" ht="12.75">
      <c r="A45" s="13">
        <v>40</v>
      </c>
      <c r="B45" s="104"/>
      <c r="C45" s="107"/>
      <c r="D45" s="93" t="e">
        <f>HLOOKUP(YEAR(B45),'Indices TJ'!$A$1:$BZ$13,MONTH(B45)+1)</f>
        <v>#N/A</v>
      </c>
      <c r="E45" s="11">
        <f>HLOOKUP(YEAR($E$2),'Indices TJ'!$A$1:$BZ$13,MONTH($E$2)+1)</f>
        <v>73.008384</v>
      </c>
      <c r="F45" s="14">
        <f t="shared" si="3"/>
        <v>14.620000000000001</v>
      </c>
      <c r="G45" s="31" t="e">
        <f t="shared" si="4"/>
        <v>#N/A</v>
      </c>
      <c r="H45" s="35" t="e">
        <f>H44+G45</f>
        <v>#N/A</v>
      </c>
    </row>
    <row r="46" spans="1:9" ht="12.75">
      <c r="A46" s="13">
        <v>41</v>
      </c>
      <c r="B46" s="104"/>
      <c r="C46" s="107"/>
      <c r="D46" s="93" t="e">
        <f>HLOOKUP(YEAR(B46),'Indices TJ'!$A$1:$BZ$13,MONTH(B46)+1)</f>
        <v>#N/A</v>
      </c>
      <c r="E46" s="11">
        <f>HLOOKUP(YEAR($E$2),'Indices TJ'!$A$1:$BZ$13,MONTH($E$2)+1)</f>
        <v>73.008384</v>
      </c>
      <c r="F46" s="14">
        <f t="shared" si="3"/>
        <v>14.620000000000001</v>
      </c>
      <c r="G46" s="31" t="e">
        <f t="shared" si="4"/>
        <v>#N/A</v>
      </c>
      <c r="H46" s="35" t="e">
        <f t="shared" si="2"/>
        <v>#N/A</v>
      </c>
      <c r="I46" s="12"/>
    </row>
    <row r="47" spans="1:8" ht="12.75">
      <c r="A47" s="13">
        <v>42</v>
      </c>
      <c r="B47" s="104"/>
      <c r="C47" s="107"/>
      <c r="D47" s="93" t="e">
        <f>HLOOKUP(YEAR(B47),'Indices TJ'!$A$1:$BZ$13,MONTH(B47)+1)</f>
        <v>#N/A</v>
      </c>
      <c r="E47" s="11">
        <f>HLOOKUP(YEAR($E$2),'Indices TJ'!$A$1:$BZ$13,MONTH($E$2)+1)</f>
        <v>73.008384</v>
      </c>
      <c r="F47" s="14">
        <f t="shared" si="3"/>
        <v>14.620000000000001</v>
      </c>
      <c r="G47" s="31" t="e">
        <f t="shared" si="4"/>
        <v>#N/A</v>
      </c>
      <c r="H47" s="35" t="e">
        <f t="shared" si="2"/>
        <v>#N/A</v>
      </c>
    </row>
    <row r="48" spans="1:8" ht="12.75">
      <c r="A48" s="13">
        <v>43</v>
      </c>
      <c r="B48" s="104"/>
      <c r="C48" s="107"/>
      <c r="D48" s="93" t="e">
        <f>HLOOKUP(YEAR(B48),'Indices TJ'!$A$1:$BZ$13,MONTH(B48)+1)</f>
        <v>#N/A</v>
      </c>
      <c r="E48" s="11">
        <f>HLOOKUP(YEAR($E$2),'Indices TJ'!$A$1:$BZ$13,MONTH($E$2)+1)</f>
        <v>73.008384</v>
      </c>
      <c r="F48" s="14">
        <f t="shared" si="3"/>
        <v>14.620000000000001</v>
      </c>
      <c r="G48" s="31" t="e">
        <f t="shared" si="4"/>
        <v>#N/A</v>
      </c>
      <c r="H48" s="35" t="e">
        <f t="shared" si="2"/>
        <v>#N/A</v>
      </c>
    </row>
    <row r="49" spans="1:8" ht="12.75">
      <c r="A49" s="13">
        <v>44</v>
      </c>
      <c r="B49" s="104"/>
      <c r="C49" s="107"/>
      <c r="D49" s="93" t="e">
        <f>HLOOKUP(YEAR(B49),'Indices TJ'!$A$1:$BZ$13,MONTH(B49)+1)</f>
        <v>#N/A</v>
      </c>
      <c r="E49" s="11">
        <f>HLOOKUP(YEAR($E$2),'Indices TJ'!$A$1:$BZ$13,MONTH($E$2)+1)</f>
        <v>73.008384</v>
      </c>
      <c r="F49" s="14">
        <f t="shared" si="3"/>
        <v>14.620000000000001</v>
      </c>
      <c r="G49" s="31" t="e">
        <f t="shared" si="4"/>
        <v>#N/A</v>
      </c>
      <c r="H49" s="35" t="e">
        <f t="shared" si="2"/>
        <v>#N/A</v>
      </c>
    </row>
    <row r="50" spans="1:8" ht="12.75">
      <c r="A50" s="13">
        <v>45</v>
      </c>
      <c r="B50" s="104"/>
      <c r="C50" s="107"/>
      <c r="D50" s="93" t="e">
        <f>HLOOKUP(YEAR(B50),'Indices TJ'!$A$1:$BZ$13,MONTH(B50)+1)</f>
        <v>#N/A</v>
      </c>
      <c r="E50" s="11">
        <f>HLOOKUP(YEAR($E$2),'Indices TJ'!$A$1:$BZ$13,MONTH($E$2)+1)</f>
        <v>73.008384</v>
      </c>
      <c r="F50" s="14">
        <f t="shared" si="3"/>
        <v>14.620000000000001</v>
      </c>
      <c r="G50" s="31" t="e">
        <f t="shared" si="4"/>
        <v>#N/A</v>
      </c>
      <c r="H50" s="35" t="e">
        <f t="shared" si="2"/>
        <v>#N/A</v>
      </c>
    </row>
    <row r="51" spans="1:8" ht="12.75">
      <c r="A51" s="13">
        <v>46</v>
      </c>
      <c r="B51" s="104"/>
      <c r="C51" s="107"/>
      <c r="D51" s="93" t="e">
        <f>HLOOKUP(YEAR(B51),'Indices TJ'!$A$1:$BZ$13,MONTH(B51)+1)</f>
        <v>#N/A</v>
      </c>
      <c r="E51" s="11">
        <f>HLOOKUP(YEAR($E$2),'Indices TJ'!$A$1:$BZ$13,MONTH($E$2)+1)</f>
        <v>73.008384</v>
      </c>
      <c r="F51" s="14">
        <f t="shared" si="3"/>
        <v>14.620000000000001</v>
      </c>
      <c r="G51" s="31" t="e">
        <f t="shared" si="4"/>
        <v>#N/A</v>
      </c>
      <c r="H51" s="35" t="e">
        <f t="shared" si="2"/>
        <v>#N/A</v>
      </c>
    </row>
    <row r="52" spans="1:8" ht="12.75">
      <c r="A52" s="13">
        <v>47</v>
      </c>
      <c r="B52" s="104"/>
      <c r="C52" s="107"/>
      <c r="D52" s="93" t="e">
        <f>HLOOKUP(YEAR(B52),'Indices TJ'!$A$1:$BZ$13,MONTH(B52)+1)</f>
        <v>#N/A</v>
      </c>
      <c r="E52" s="11">
        <f>HLOOKUP(YEAR($E$2),'Indices TJ'!$A$1:$BZ$13,MONTH($E$2)+1)</f>
        <v>73.008384</v>
      </c>
      <c r="F52" s="14">
        <f t="shared" si="3"/>
        <v>14.620000000000001</v>
      </c>
      <c r="G52" s="31" t="e">
        <f t="shared" si="4"/>
        <v>#N/A</v>
      </c>
      <c r="H52" s="35" t="e">
        <f t="shared" si="2"/>
        <v>#N/A</v>
      </c>
    </row>
    <row r="53" spans="1:8" ht="12.75">
      <c r="A53" s="13">
        <v>48</v>
      </c>
      <c r="B53" s="104"/>
      <c r="C53" s="107"/>
      <c r="D53" s="93" t="e">
        <f>HLOOKUP(YEAR(B53),'Indices TJ'!$A$1:$BZ$13,MONTH(B53)+1)</f>
        <v>#N/A</v>
      </c>
      <c r="E53" s="11">
        <f>HLOOKUP(YEAR($E$2),'Indices TJ'!$A$1:$BZ$13,MONTH($E$2)+1)</f>
        <v>73.008384</v>
      </c>
      <c r="F53" s="14">
        <f t="shared" si="3"/>
        <v>14.620000000000001</v>
      </c>
      <c r="G53" s="31" t="e">
        <f t="shared" si="4"/>
        <v>#N/A</v>
      </c>
      <c r="H53" s="35" t="e">
        <f t="shared" si="2"/>
        <v>#N/A</v>
      </c>
    </row>
    <row r="54" spans="1:8" ht="12.75">
      <c r="A54" s="13">
        <v>49</v>
      </c>
      <c r="B54" s="104"/>
      <c r="C54" s="107"/>
      <c r="D54" s="93" t="e">
        <f>HLOOKUP(YEAR(B54),'Indices TJ'!$A$1:$BZ$13,MONTH(B54)+1)</f>
        <v>#N/A</v>
      </c>
      <c r="E54" s="11">
        <f>HLOOKUP(YEAR($E$2),'Indices TJ'!$A$1:$BZ$13,MONTH($E$2)+1)</f>
        <v>73.008384</v>
      </c>
      <c r="F54" s="14">
        <f t="shared" si="3"/>
        <v>14.620000000000001</v>
      </c>
      <c r="G54" s="31" t="e">
        <f t="shared" si="4"/>
        <v>#N/A</v>
      </c>
      <c r="H54" s="35" t="e">
        <f t="shared" si="2"/>
        <v>#N/A</v>
      </c>
    </row>
    <row r="55" spans="1:8" ht="12.75">
      <c r="A55" s="13">
        <v>50</v>
      </c>
      <c r="B55" s="104"/>
      <c r="C55" s="107"/>
      <c r="D55" s="93" t="e">
        <f>HLOOKUP(YEAR(B55),'Indices TJ'!$A$1:$BZ$13,MONTH(B55)+1)</f>
        <v>#N/A</v>
      </c>
      <c r="E55" s="11">
        <f>HLOOKUP(YEAR($E$2),'Indices TJ'!$A$1:$BZ$13,MONTH($E$2)+1)</f>
        <v>73.008384</v>
      </c>
      <c r="F55" s="14">
        <f t="shared" si="3"/>
        <v>14.620000000000001</v>
      </c>
      <c r="G55" s="31" t="e">
        <f aca="true" t="shared" si="7" ref="G55:G94">(((C55/D55)*E55))+(((C55/D55)*E55))*F55</f>
        <v>#N/A</v>
      </c>
      <c r="H55" s="35" t="e">
        <f aca="true" t="shared" si="8" ref="H55:H74">H54+G55</f>
        <v>#N/A</v>
      </c>
    </row>
    <row r="56" spans="1:16" ht="15" customHeight="1">
      <c r="A56" s="13">
        <v>51</v>
      </c>
      <c r="B56" s="104"/>
      <c r="C56" s="107"/>
      <c r="D56" s="93" t="e">
        <f>HLOOKUP(YEAR(B56),'Indices TJ'!$A$1:$BZ$13,MONTH(B56)+1)</f>
        <v>#N/A</v>
      </c>
      <c r="E56" s="11">
        <f>HLOOKUP(YEAR($E$2),'Indices TJ'!$A$1:$BZ$13,MONTH($E$2)+1)</f>
        <v>73.008384</v>
      </c>
      <c r="F56" s="14">
        <f t="shared" si="3"/>
        <v>14.620000000000001</v>
      </c>
      <c r="G56" s="31" t="e">
        <f t="shared" si="7"/>
        <v>#N/A</v>
      </c>
      <c r="H56" s="35" t="e">
        <f t="shared" si="8"/>
        <v>#N/A</v>
      </c>
      <c r="I56" s="12"/>
      <c r="J56" s="25"/>
      <c r="K56" s="22"/>
      <c r="L56" s="24"/>
      <c r="M56" s="21"/>
      <c r="N56" s="115"/>
      <c r="O56" s="115"/>
      <c r="P56" s="23"/>
    </row>
    <row r="57" spans="1:16" ht="15" customHeight="1">
      <c r="A57" s="13">
        <v>52</v>
      </c>
      <c r="B57" s="104"/>
      <c r="C57" s="107"/>
      <c r="D57" s="93" t="e">
        <f>HLOOKUP(YEAR(B57),'Indices TJ'!$A$1:$BZ$13,MONTH(B57)+1)</f>
        <v>#N/A</v>
      </c>
      <c r="E57" s="11">
        <f>HLOOKUP(YEAR($E$2),'Indices TJ'!$A$1:$BZ$13,MONTH($E$2)+1)</f>
        <v>73.008384</v>
      </c>
      <c r="F57" s="14">
        <f t="shared" si="3"/>
        <v>14.620000000000001</v>
      </c>
      <c r="G57" s="31" t="e">
        <f t="shared" si="7"/>
        <v>#N/A</v>
      </c>
      <c r="H57" s="35" t="e">
        <f t="shared" si="8"/>
        <v>#N/A</v>
      </c>
      <c r="I57" s="12"/>
      <c r="J57" s="25"/>
      <c r="K57" s="22"/>
      <c r="L57" s="24"/>
      <c r="M57" s="21"/>
      <c r="N57" s="115"/>
      <c r="O57" s="115"/>
      <c r="P57" s="23"/>
    </row>
    <row r="58" spans="1:16" ht="15" customHeight="1">
      <c r="A58" s="13">
        <v>53</v>
      </c>
      <c r="B58" s="104"/>
      <c r="C58" s="107"/>
      <c r="D58" s="93" t="e">
        <f>HLOOKUP(YEAR(B58),'Indices TJ'!$A$1:$BZ$13,MONTH(B58)+1)</f>
        <v>#N/A</v>
      </c>
      <c r="E58" s="11">
        <f>HLOOKUP(YEAR($E$2),'Indices TJ'!$A$1:$BZ$13,MONTH($E$2)+1)</f>
        <v>73.008384</v>
      </c>
      <c r="F58" s="14">
        <f t="shared" si="3"/>
        <v>14.620000000000001</v>
      </c>
      <c r="G58" s="31" t="e">
        <f t="shared" si="7"/>
        <v>#N/A</v>
      </c>
      <c r="H58" s="35" t="e">
        <f t="shared" si="8"/>
        <v>#N/A</v>
      </c>
      <c r="I58" s="12"/>
      <c r="J58" s="25"/>
      <c r="K58" s="22"/>
      <c r="L58" s="24"/>
      <c r="M58" s="21"/>
      <c r="N58" s="115"/>
      <c r="O58" s="115"/>
      <c r="P58" s="23"/>
    </row>
    <row r="59" spans="1:16" ht="15" customHeight="1">
      <c r="A59" s="13">
        <v>54</v>
      </c>
      <c r="B59" s="104"/>
      <c r="C59" s="107"/>
      <c r="D59" s="93" t="e">
        <f>HLOOKUP(YEAR(B59),'Indices TJ'!$A$1:$BZ$13,MONTH(B59)+1)</f>
        <v>#N/A</v>
      </c>
      <c r="E59" s="11">
        <f>HLOOKUP(YEAR($E$2),'Indices TJ'!$A$1:$BZ$13,MONTH($E$2)+1)</f>
        <v>73.008384</v>
      </c>
      <c r="F59" s="14">
        <f t="shared" si="3"/>
        <v>14.620000000000001</v>
      </c>
      <c r="G59" s="31" t="e">
        <f t="shared" si="7"/>
        <v>#N/A</v>
      </c>
      <c r="H59" s="35" t="e">
        <f t="shared" si="8"/>
        <v>#N/A</v>
      </c>
      <c r="I59" s="12"/>
      <c r="J59" s="25"/>
      <c r="K59" s="22"/>
      <c r="L59" s="24"/>
      <c r="M59" s="21"/>
      <c r="N59" s="115"/>
      <c r="O59" s="115"/>
      <c r="P59" s="23"/>
    </row>
    <row r="60" spans="1:16" ht="15" customHeight="1">
      <c r="A60" s="13">
        <v>55</v>
      </c>
      <c r="B60" s="104"/>
      <c r="C60" s="107"/>
      <c r="D60" s="93" t="e">
        <f>HLOOKUP(YEAR(B60),'Indices TJ'!$A$1:$BZ$13,MONTH(B60)+1)</f>
        <v>#N/A</v>
      </c>
      <c r="E60" s="11">
        <f>HLOOKUP(YEAR($E$2),'Indices TJ'!$A$1:$BZ$13,MONTH($E$2)+1)</f>
        <v>73.008384</v>
      </c>
      <c r="F60" s="14">
        <f t="shared" si="3"/>
        <v>14.620000000000001</v>
      </c>
      <c r="G60" s="31" t="e">
        <f t="shared" si="7"/>
        <v>#N/A</v>
      </c>
      <c r="H60" s="35" t="e">
        <f t="shared" si="8"/>
        <v>#N/A</v>
      </c>
      <c r="I60" s="12"/>
      <c r="J60" s="25"/>
      <c r="K60" s="22"/>
      <c r="L60" s="24"/>
      <c r="M60" s="21"/>
      <c r="N60" s="115"/>
      <c r="O60" s="115"/>
      <c r="P60" s="23"/>
    </row>
    <row r="61" spans="1:16" ht="15" customHeight="1">
      <c r="A61" s="13">
        <v>56</v>
      </c>
      <c r="B61" s="104"/>
      <c r="C61" s="107"/>
      <c r="D61" s="93" t="e">
        <f>HLOOKUP(YEAR(B61),'Indices TJ'!$A$1:$BZ$13,MONTH(B61)+1)</f>
        <v>#N/A</v>
      </c>
      <c r="E61" s="11">
        <f>HLOOKUP(YEAR($E$2),'Indices TJ'!$A$1:$BZ$13,MONTH($E$2)+1)</f>
        <v>73.008384</v>
      </c>
      <c r="F61" s="14">
        <f t="shared" si="3"/>
        <v>14.620000000000001</v>
      </c>
      <c r="G61" s="31" t="e">
        <f t="shared" si="7"/>
        <v>#N/A</v>
      </c>
      <c r="H61" s="35" t="e">
        <f t="shared" si="8"/>
        <v>#N/A</v>
      </c>
      <c r="I61" s="12"/>
      <c r="J61" s="25"/>
      <c r="K61" s="22"/>
      <c r="L61" s="24"/>
      <c r="M61" s="21"/>
      <c r="N61" s="115"/>
      <c r="O61" s="115"/>
      <c r="P61" s="23"/>
    </row>
    <row r="62" spans="1:16" ht="15" customHeight="1">
      <c r="A62" s="13">
        <v>57</v>
      </c>
      <c r="B62" s="104"/>
      <c r="C62" s="107"/>
      <c r="D62" s="93" t="e">
        <f>HLOOKUP(YEAR(B62),'Indices TJ'!$A$1:$BZ$13,MONTH(B62)+1)</f>
        <v>#N/A</v>
      </c>
      <c r="E62" s="11">
        <f>HLOOKUP(YEAR($E$2),'Indices TJ'!$A$1:$BZ$13,MONTH($E$2)+1)</f>
        <v>73.008384</v>
      </c>
      <c r="F62" s="14">
        <f t="shared" si="3"/>
        <v>14.620000000000001</v>
      </c>
      <c r="G62" s="31" t="e">
        <f t="shared" si="7"/>
        <v>#N/A</v>
      </c>
      <c r="H62" s="35" t="e">
        <f t="shared" si="8"/>
        <v>#N/A</v>
      </c>
      <c r="I62" s="12"/>
      <c r="J62" s="25"/>
      <c r="K62" s="22"/>
      <c r="L62" s="24"/>
      <c r="M62" s="21"/>
      <c r="N62" s="115"/>
      <c r="O62" s="115"/>
      <c r="P62" s="23"/>
    </row>
    <row r="63" spans="1:16" ht="15" customHeight="1">
      <c r="A63" s="13">
        <v>58</v>
      </c>
      <c r="B63" s="104"/>
      <c r="C63" s="107"/>
      <c r="D63" s="93" t="e">
        <f>HLOOKUP(YEAR(B63),'Indices TJ'!$A$1:$BZ$13,MONTH(B63)+1)</f>
        <v>#N/A</v>
      </c>
      <c r="E63" s="11">
        <f>HLOOKUP(YEAR($E$2),'Indices TJ'!$A$1:$BZ$13,MONTH($E$2)+1)</f>
        <v>73.008384</v>
      </c>
      <c r="F63" s="14">
        <f t="shared" si="3"/>
        <v>14.620000000000001</v>
      </c>
      <c r="G63" s="31" t="e">
        <f t="shared" si="7"/>
        <v>#N/A</v>
      </c>
      <c r="H63" s="35" t="e">
        <f t="shared" si="8"/>
        <v>#N/A</v>
      </c>
      <c r="I63" s="12"/>
      <c r="J63" s="25"/>
      <c r="K63" s="22"/>
      <c r="L63" s="24"/>
      <c r="M63" s="21"/>
      <c r="N63" s="115"/>
      <c r="O63" s="115"/>
      <c r="P63" s="23"/>
    </row>
    <row r="64" spans="1:16" ht="15" customHeight="1">
      <c r="A64" s="13">
        <v>59</v>
      </c>
      <c r="B64" s="104"/>
      <c r="C64" s="107"/>
      <c r="D64" s="93" t="e">
        <f>HLOOKUP(YEAR(B64),'Indices TJ'!$A$1:$BZ$13,MONTH(B64)+1)</f>
        <v>#N/A</v>
      </c>
      <c r="E64" s="11">
        <f>HLOOKUP(YEAR($E$2),'Indices TJ'!$A$1:$BZ$13,MONTH($E$2)+1)</f>
        <v>73.008384</v>
      </c>
      <c r="F64" s="14">
        <f t="shared" si="3"/>
        <v>14.620000000000001</v>
      </c>
      <c r="G64" s="31" t="e">
        <f t="shared" si="7"/>
        <v>#N/A</v>
      </c>
      <c r="H64" s="35" t="e">
        <f t="shared" si="8"/>
        <v>#N/A</v>
      </c>
      <c r="I64" s="12"/>
      <c r="J64" s="25"/>
      <c r="K64" s="22"/>
      <c r="L64" s="24"/>
      <c r="M64" s="21"/>
      <c r="N64" s="115"/>
      <c r="O64" s="115"/>
      <c r="P64" s="23"/>
    </row>
    <row r="65" spans="1:16" ht="15" customHeight="1">
      <c r="A65" s="13">
        <v>60</v>
      </c>
      <c r="B65" s="104"/>
      <c r="C65" s="107"/>
      <c r="D65" s="93" t="e">
        <f>HLOOKUP(YEAR(B65),'Indices TJ'!$A$1:$BZ$13,MONTH(B65)+1)</f>
        <v>#N/A</v>
      </c>
      <c r="E65" s="11">
        <f>HLOOKUP(YEAR($E$2),'Indices TJ'!$A$1:$BZ$13,MONTH($E$2)+1)</f>
        <v>73.008384</v>
      </c>
      <c r="F65" s="14">
        <f t="shared" si="3"/>
        <v>14.620000000000001</v>
      </c>
      <c r="G65" s="31" t="e">
        <f t="shared" si="7"/>
        <v>#N/A</v>
      </c>
      <c r="H65" s="35" t="e">
        <f t="shared" si="8"/>
        <v>#N/A</v>
      </c>
      <c r="I65" s="12"/>
      <c r="J65" s="25"/>
      <c r="K65" s="22"/>
      <c r="L65" s="24"/>
      <c r="M65" s="21"/>
      <c r="N65" s="115"/>
      <c r="O65" s="115"/>
      <c r="P65" s="23"/>
    </row>
    <row r="66" spans="1:16" ht="15" customHeight="1">
      <c r="A66" s="13">
        <v>61</v>
      </c>
      <c r="B66" s="104"/>
      <c r="C66" s="107"/>
      <c r="D66" s="93" t="e">
        <f>HLOOKUP(YEAR(B66),'Indices TJ'!$A$1:$BZ$13,MONTH(B66)+1)</f>
        <v>#N/A</v>
      </c>
      <c r="E66" s="11">
        <f>HLOOKUP(YEAR($E$2),'Indices TJ'!$A$1:$BZ$13,MONTH($E$2)+1)</f>
        <v>73.008384</v>
      </c>
      <c r="F66" s="14">
        <f t="shared" si="3"/>
        <v>14.620000000000001</v>
      </c>
      <c r="G66" s="31" t="e">
        <f t="shared" si="7"/>
        <v>#N/A</v>
      </c>
      <c r="H66" s="35" t="e">
        <f t="shared" si="8"/>
        <v>#N/A</v>
      </c>
      <c r="I66" s="12"/>
      <c r="J66" s="25"/>
      <c r="K66" s="22"/>
      <c r="L66" s="24"/>
      <c r="M66" s="21"/>
      <c r="N66" s="115"/>
      <c r="O66" s="115"/>
      <c r="P66" s="23"/>
    </row>
    <row r="67" spans="1:16" ht="15" customHeight="1">
      <c r="A67" s="13">
        <v>62</v>
      </c>
      <c r="B67" s="104"/>
      <c r="C67" s="107"/>
      <c r="D67" s="93" t="e">
        <f>HLOOKUP(YEAR(B67),'Indices TJ'!$A$1:$BZ$13,MONTH(B67)+1)</f>
        <v>#N/A</v>
      </c>
      <c r="E67" s="11">
        <f>HLOOKUP(YEAR($E$2),'Indices TJ'!$A$1:$BZ$13,MONTH($E$2)+1)</f>
        <v>73.008384</v>
      </c>
      <c r="F67" s="14">
        <f t="shared" si="3"/>
        <v>14.620000000000001</v>
      </c>
      <c r="G67" s="31" t="e">
        <f t="shared" si="7"/>
        <v>#N/A</v>
      </c>
      <c r="H67" s="35" t="e">
        <f t="shared" si="8"/>
        <v>#N/A</v>
      </c>
      <c r="I67" s="12"/>
      <c r="J67" s="25"/>
      <c r="K67" s="22"/>
      <c r="L67" s="24"/>
      <c r="M67" s="21"/>
      <c r="N67" s="115"/>
      <c r="O67" s="115"/>
      <c r="P67" s="23"/>
    </row>
    <row r="68" spans="1:9" ht="12.75">
      <c r="A68" s="13">
        <v>63</v>
      </c>
      <c r="B68" s="104"/>
      <c r="C68" s="107"/>
      <c r="D68" s="93" t="e">
        <f>HLOOKUP(YEAR(B68),'Indices TJ'!$A$1:$BZ$13,MONTH(B68)+1)</f>
        <v>#N/A</v>
      </c>
      <c r="E68" s="11">
        <f>HLOOKUP(YEAR($E$2),'Indices TJ'!$A$1:$BZ$13,MONTH($E$2)+1)</f>
        <v>73.008384</v>
      </c>
      <c r="F68" s="14">
        <f t="shared" si="3"/>
        <v>14.620000000000001</v>
      </c>
      <c r="G68" s="31" t="e">
        <f t="shared" si="7"/>
        <v>#N/A</v>
      </c>
      <c r="H68" s="35" t="e">
        <f t="shared" si="8"/>
        <v>#N/A</v>
      </c>
      <c r="I68" s="12"/>
    </row>
    <row r="69" spans="1:9" ht="12.75">
      <c r="A69" s="13">
        <v>64</v>
      </c>
      <c r="B69" s="104"/>
      <c r="C69" s="107"/>
      <c r="D69" s="93" t="e">
        <f>HLOOKUP(YEAR(B69),'Indices TJ'!$A$1:$BZ$13,MONTH(B69)+1)</f>
        <v>#N/A</v>
      </c>
      <c r="E69" s="11">
        <f>HLOOKUP(YEAR($E$2),'Indices TJ'!$A$1:$BZ$13,MONTH($E$2)+1)</f>
        <v>73.008384</v>
      </c>
      <c r="F69" s="14">
        <f t="shared" si="3"/>
        <v>14.620000000000001</v>
      </c>
      <c r="G69" s="31" t="e">
        <f t="shared" si="7"/>
        <v>#N/A</v>
      </c>
      <c r="H69" s="35" t="e">
        <f t="shared" si="8"/>
        <v>#N/A</v>
      </c>
      <c r="I69" s="12"/>
    </row>
    <row r="70" spans="1:9" ht="12.75">
      <c r="A70" s="13">
        <v>65</v>
      </c>
      <c r="B70" s="104"/>
      <c r="C70" s="107"/>
      <c r="D70" s="93" t="e">
        <f>HLOOKUP(YEAR(B70),'Indices TJ'!$A$1:$BZ$13,MONTH(B70)+1)</f>
        <v>#N/A</v>
      </c>
      <c r="E70" s="11">
        <f>HLOOKUP(YEAR($E$2),'Indices TJ'!$A$1:$BZ$13,MONTH($E$2)+1)</f>
        <v>73.008384</v>
      </c>
      <c r="F70" s="14">
        <f t="shared" si="3"/>
        <v>14.620000000000001</v>
      </c>
      <c r="G70" s="31" t="e">
        <f t="shared" si="7"/>
        <v>#N/A</v>
      </c>
      <c r="H70" s="35" t="e">
        <f t="shared" si="8"/>
        <v>#N/A</v>
      </c>
      <c r="I70" s="12"/>
    </row>
    <row r="71" spans="1:9" ht="12.75">
      <c r="A71" s="13">
        <v>66</v>
      </c>
      <c r="B71" s="104"/>
      <c r="C71" s="107"/>
      <c r="D71" s="93" t="e">
        <f>HLOOKUP(YEAR(B71),'Indices TJ'!$A$1:$BZ$13,MONTH(B71)+1)</f>
        <v>#N/A</v>
      </c>
      <c r="E71" s="11">
        <f>HLOOKUP(YEAR($E$2),'Indices TJ'!$A$1:$BZ$13,MONTH($E$2)+1)</f>
        <v>73.008384</v>
      </c>
      <c r="F71" s="14">
        <f t="shared" si="3"/>
        <v>14.620000000000001</v>
      </c>
      <c r="G71" s="31" t="e">
        <f t="shared" si="7"/>
        <v>#N/A</v>
      </c>
      <c r="H71" s="35" t="e">
        <f t="shared" si="8"/>
        <v>#N/A</v>
      </c>
      <c r="I71" s="12"/>
    </row>
    <row r="72" spans="1:9" ht="12.75">
      <c r="A72" s="13">
        <v>67</v>
      </c>
      <c r="B72" s="104"/>
      <c r="C72" s="107"/>
      <c r="D72" s="93" t="e">
        <f>HLOOKUP(YEAR(B72),'Indices TJ'!$A$1:$BZ$13,MONTH(B72)+1)</f>
        <v>#N/A</v>
      </c>
      <c r="E72" s="11">
        <f>HLOOKUP(YEAR($E$2),'Indices TJ'!$A$1:$BZ$13,MONTH($E$2)+1)</f>
        <v>73.008384</v>
      </c>
      <c r="F72" s="14">
        <f t="shared" si="3"/>
        <v>14.620000000000001</v>
      </c>
      <c r="G72" s="31" t="e">
        <f t="shared" si="7"/>
        <v>#N/A</v>
      </c>
      <c r="H72" s="35" t="e">
        <f t="shared" si="8"/>
        <v>#N/A</v>
      </c>
      <c r="I72" s="12"/>
    </row>
    <row r="73" spans="1:9" ht="12.75">
      <c r="A73" s="13">
        <v>68</v>
      </c>
      <c r="B73" s="104"/>
      <c r="C73" s="107"/>
      <c r="D73" s="93" t="e">
        <f>HLOOKUP(YEAR(B73),'Indices TJ'!$A$1:$BZ$13,MONTH(B73)+1)</f>
        <v>#N/A</v>
      </c>
      <c r="E73" s="11">
        <f>HLOOKUP(YEAR($E$2),'Indices TJ'!$A$1:$BZ$13,MONTH($E$2)+1)</f>
        <v>73.008384</v>
      </c>
      <c r="F73" s="14">
        <f t="shared" si="3"/>
        <v>14.620000000000001</v>
      </c>
      <c r="G73" s="31" t="e">
        <f t="shared" si="7"/>
        <v>#N/A</v>
      </c>
      <c r="H73" s="35" t="e">
        <f t="shared" si="8"/>
        <v>#N/A</v>
      </c>
      <c r="I73" s="12"/>
    </row>
    <row r="74" spans="1:9" ht="12.75">
      <c r="A74" s="13">
        <v>69</v>
      </c>
      <c r="B74" s="104"/>
      <c r="C74" s="107"/>
      <c r="D74" s="93" t="e">
        <f>HLOOKUP(YEAR(B74),'Indices TJ'!$A$1:$BZ$13,MONTH(B74)+1)</f>
        <v>#N/A</v>
      </c>
      <c r="E74" s="11">
        <f>HLOOKUP(YEAR($E$2),'Indices TJ'!$A$1:$BZ$13,MONTH($E$2)+1)</f>
        <v>73.008384</v>
      </c>
      <c r="F74" s="14">
        <f t="shared" si="3"/>
        <v>14.620000000000001</v>
      </c>
      <c r="G74" s="31" t="e">
        <f t="shared" si="7"/>
        <v>#N/A</v>
      </c>
      <c r="H74" s="35" t="e">
        <f t="shared" si="8"/>
        <v>#N/A</v>
      </c>
      <c r="I74" s="12"/>
    </row>
    <row r="75" spans="1:9" ht="12.75">
      <c r="A75" s="13">
        <v>70</v>
      </c>
      <c r="B75" s="104"/>
      <c r="C75" s="107"/>
      <c r="D75" s="93" t="e">
        <f>HLOOKUP(YEAR(B75),'Indices TJ'!$A$1:$BZ$13,MONTH(B75)+1)</f>
        <v>#N/A</v>
      </c>
      <c r="E75" s="11">
        <f>HLOOKUP(YEAR($E$2),'Indices TJ'!$A$1:$BZ$13,MONTH($E$2)+1)</f>
        <v>73.008384</v>
      </c>
      <c r="F75" s="14">
        <f t="shared" si="3"/>
        <v>14.620000000000001</v>
      </c>
      <c r="G75" s="31" t="e">
        <f t="shared" si="7"/>
        <v>#N/A</v>
      </c>
      <c r="H75" s="35" t="e">
        <f>H74+G75</f>
        <v>#N/A</v>
      </c>
      <c r="I75" s="12"/>
    </row>
    <row r="76" spans="1:9" ht="12.75">
      <c r="A76" s="13">
        <v>71</v>
      </c>
      <c r="B76" s="104"/>
      <c r="C76" s="107"/>
      <c r="D76" s="93" t="e">
        <f>HLOOKUP(YEAR(B76),'Indices TJ'!$A$1:$BZ$13,MONTH(B76)+1)</f>
        <v>#N/A</v>
      </c>
      <c r="E76" s="11">
        <f>HLOOKUP(YEAR($E$2),'Indices TJ'!$A$1:$BZ$13,MONTH($E$2)+1)</f>
        <v>73.008384</v>
      </c>
      <c r="F76" s="14">
        <f aca="true" t="shared" si="9" ref="F76:F104">IF(($E$2-B76)&gt;30,ROUND(($E$2-B76)/30,0)*$F$5,0)</f>
        <v>14.620000000000001</v>
      </c>
      <c r="G76" s="31" t="e">
        <f t="shared" si="7"/>
        <v>#N/A</v>
      </c>
      <c r="H76" s="35" t="e">
        <f aca="true" t="shared" si="10" ref="H76:H84">H75+G76</f>
        <v>#N/A</v>
      </c>
      <c r="I76" s="12"/>
    </row>
    <row r="77" spans="1:8" ht="12.75">
      <c r="A77" s="13">
        <v>72</v>
      </c>
      <c r="B77" s="104"/>
      <c r="C77" s="107"/>
      <c r="D77" s="93" t="e">
        <f>HLOOKUP(YEAR(B77),'Indices TJ'!$A$1:$BZ$13,MONTH(B77)+1)</f>
        <v>#N/A</v>
      </c>
      <c r="E77" s="11">
        <f>HLOOKUP(YEAR($E$2),'Indices TJ'!$A$1:$BZ$13,MONTH($E$2)+1)</f>
        <v>73.008384</v>
      </c>
      <c r="F77" s="14">
        <f t="shared" si="9"/>
        <v>14.620000000000001</v>
      </c>
      <c r="G77" s="31" t="e">
        <f t="shared" si="7"/>
        <v>#N/A</v>
      </c>
      <c r="H77" s="35" t="e">
        <f t="shared" si="10"/>
        <v>#N/A</v>
      </c>
    </row>
    <row r="78" spans="1:8" ht="12.75">
      <c r="A78" s="13">
        <v>73</v>
      </c>
      <c r="B78" s="104"/>
      <c r="C78" s="107"/>
      <c r="D78" s="93" t="e">
        <f>HLOOKUP(YEAR(B78),'Indices TJ'!$A$1:$BZ$13,MONTH(B78)+1)</f>
        <v>#N/A</v>
      </c>
      <c r="E78" s="11">
        <f>HLOOKUP(YEAR($E$2),'Indices TJ'!$A$1:$BZ$13,MONTH($E$2)+1)</f>
        <v>73.008384</v>
      </c>
      <c r="F78" s="14">
        <f t="shared" si="9"/>
        <v>14.620000000000001</v>
      </c>
      <c r="G78" s="31" t="e">
        <f t="shared" si="7"/>
        <v>#N/A</v>
      </c>
      <c r="H78" s="35" t="e">
        <f t="shared" si="10"/>
        <v>#N/A</v>
      </c>
    </row>
    <row r="79" spans="1:8" ht="12.75">
      <c r="A79" s="13">
        <v>74</v>
      </c>
      <c r="B79" s="104"/>
      <c r="C79" s="107"/>
      <c r="D79" s="93" t="e">
        <f>HLOOKUP(YEAR(B79),'Indices TJ'!$A$1:$BZ$13,MONTH(B79)+1)</f>
        <v>#N/A</v>
      </c>
      <c r="E79" s="11">
        <f>HLOOKUP(YEAR($E$2),'Indices TJ'!$A$1:$BZ$13,MONTH($E$2)+1)</f>
        <v>73.008384</v>
      </c>
      <c r="F79" s="14">
        <f t="shared" si="9"/>
        <v>14.620000000000001</v>
      </c>
      <c r="G79" s="31" t="e">
        <f t="shared" si="7"/>
        <v>#N/A</v>
      </c>
      <c r="H79" s="35" t="e">
        <f t="shared" si="10"/>
        <v>#N/A</v>
      </c>
    </row>
    <row r="80" spans="1:8" ht="12.75">
      <c r="A80" s="13">
        <v>75</v>
      </c>
      <c r="B80" s="104"/>
      <c r="C80" s="107"/>
      <c r="D80" s="93" t="e">
        <f>HLOOKUP(YEAR(B80),'Indices TJ'!$A$1:$BZ$13,MONTH(B80)+1)</f>
        <v>#N/A</v>
      </c>
      <c r="E80" s="11">
        <f>HLOOKUP(YEAR($E$2),'Indices TJ'!$A$1:$BZ$13,MONTH($E$2)+1)</f>
        <v>73.008384</v>
      </c>
      <c r="F80" s="14">
        <f t="shared" si="9"/>
        <v>14.620000000000001</v>
      </c>
      <c r="G80" s="31" t="e">
        <f t="shared" si="7"/>
        <v>#N/A</v>
      </c>
      <c r="H80" s="35" t="e">
        <f t="shared" si="10"/>
        <v>#N/A</v>
      </c>
    </row>
    <row r="81" spans="1:8" ht="12.75">
      <c r="A81" s="13">
        <v>76</v>
      </c>
      <c r="B81" s="104"/>
      <c r="C81" s="107"/>
      <c r="D81" s="93" t="e">
        <f>HLOOKUP(YEAR(B81),'Indices TJ'!$A$1:$BZ$13,MONTH(B81)+1)</f>
        <v>#N/A</v>
      </c>
      <c r="E81" s="11">
        <f>HLOOKUP(YEAR($E$2),'Indices TJ'!$A$1:$BZ$13,MONTH($E$2)+1)</f>
        <v>73.008384</v>
      </c>
      <c r="F81" s="14">
        <f t="shared" si="9"/>
        <v>14.620000000000001</v>
      </c>
      <c r="G81" s="31" t="e">
        <f t="shared" si="7"/>
        <v>#N/A</v>
      </c>
      <c r="H81" s="35" t="e">
        <f t="shared" si="10"/>
        <v>#N/A</v>
      </c>
    </row>
    <row r="82" spans="1:8" ht="12.75">
      <c r="A82" s="13">
        <v>77</v>
      </c>
      <c r="B82" s="104"/>
      <c r="C82" s="107"/>
      <c r="D82" s="93" t="e">
        <f>HLOOKUP(YEAR(B82),'Indices TJ'!$A$1:$BZ$13,MONTH(B82)+1)</f>
        <v>#N/A</v>
      </c>
      <c r="E82" s="11">
        <f>HLOOKUP(YEAR($E$2),'Indices TJ'!$A$1:$BZ$13,MONTH($E$2)+1)</f>
        <v>73.008384</v>
      </c>
      <c r="F82" s="14">
        <f t="shared" si="9"/>
        <v>14.620000000000001</v>
      </c>
      <c r="G82" s="31" t="e">
        <f t="shared" si="7"/>
        <v>#N/A</v>
      </c>
      <c r="H82" s="35" t="e">
        <f t="shared" si="10"/>
        <v>#N/A</v>
      </c>
    </row>
    <row r="83" spans="1:8" ht="12.75">
      <c r="A83" s="13">
        <v>78</v>
      </c>
      <c r="B83" s="104"/>
      <c r="C83" s="107"/>
      <c r="D83" s="93" t="e">
        <f>HLOOKUP(YEAR(B83),'Indices TJ'!$A$1:$BZ$13,MONTH(B83)+1)</f>
        <v>#N/A</v>
      </c>
      <c r="E83" s="11">
        <f>HLOOKUP(YEAR($E$2),'Indices TJ'!$A$1:$BZ$13,MONTH($E$2)+1)</f>
        <v>73.008384</v>
      </c>
      <c r="F83" s="14">
        <f t="shared" si="9"/>
        <v>14.620000000000001</v>
      </c>
      <c r="G83" s="31" t="e">
        <f t="shared" si="7"/>
        <v>#N/A</v>
      </c>
      <c r="H83" s="35" t="e">
        <f t="shared" si="10"/>
        <v>#N/A</v>
      </c>
    </row>
    <row r="84" spans="1:8" ht="12.75">
      <c r="A84" s="13">
        <v>79</v>
      </c>
      <c r="B84" s="104"/>
      <c r="C84" s="107"/>
      <c r="D84" s="93" t="e">
        <f>HLOOKUP(YEAR(B84),'Indices TJ'!$A$1:$BZ$13,MONTH(B84)+1)</f>
        <v>#N/A</v>
      </c>
      <c r="E84" s="11">
        <f>HLOOKUP(YEAR($E$2),'Indices TJ'!$A$1:$BZ$13,MONTH($E$2)+1)</f>
        <v>73.008384</v>
      </c>
      <c r="F84" s="14">
        <f t="shared" si="9"/>
        <v>14.620000000000001</v>
      </c>
      <c r="G84" s="31" t="e">
        <f t="shared" si="7"/>
        <v>#N/A</v>
      </c>
      <c r="H84" s="35" t="e">
        <f t="shared" si="10"/>
        <v>#N/A</v>
      </c>
    </row>
    <row r="85" spans="1:8" ht="12.75">
      <c r="A85" s="13">
        <v>80</v>
      </c>
      <c r="B85" s="104"/>
      <c r="C85" s="107"/>
      <c r="D85" s="93" t="e">
        <f>HLOOKUP(YEAR(B85),'Indices TJ'!$A$1:$BZ$13,MONTH(B85)+1)</f>
        <v>#N/A</v>
      </c>
      <c r="E85" s="11">
        <f>HLOOKUP(YEAR($E$2),'Indices TJ'!$A$1:$BZ$13,MONTH($E$2)+1)</f>
        <v>73.008384</v>
      </c>
      <c r="F85" s="14">
        <f t="shared" si="9"/>
        <v>14.620000000000001</v>
      </c>
      <c r="G85" s="31" t="e">
        <f t="shared" si="7"/>
        <v>#N/A</v>
      </c>
      <c r="H85" s="35" t="e">
        <f>H84+G85</f>
        <v>#N/A</v>
      </c>
    </row>
    <row r="86" spans="1:9" ht="12.75">
      <c r="A86" s="13">
        <v>81</v>
      </c>
      <c r="B86" s="104"/>
      <c r="C86" s="107"/>
      <c r="D86" s="93" t="e">
        <f>HLOOKUP(YEAR(B86),'Indices TJ'!$A$1:$BZ$13,MONTH(B86)+1)</f>
        <v>#N/A</v>
      </c>
      <c r="E86" s="11">
        <f>HLOOKUP(YEAR($E$2),'Indices TJ'!$A$1:$BZ$13,MONTH($E$2)+1)</f>
        <v>73.008384</v>
      </c>
      <c r="F86" s="14">
        <f t="shared" si="9"/>
        <v>14.620000000000001</v>
      </c>
      <c r="G86" s="31" t="e">
        <f t="shared" si="7"/>
        <v>#N/A</v>
      </c>
      <c r="H86" s="35" t="e">
        <f aca="true" t="shared" si="11" ref="H86:H94">H85+G86</f>
        <v>#N/A</v>
      </c>
      <c r="I86" s="12"/>
    </row>
    <row r="87" spans="1:8" ht="12.75">
      <c r="A87" s="13">
        <v>82</v>
      </c>
      <c r="B87" s="104"/>
      <c r="C87" s="107"/>
      <c r="D87" s="93" t="e">
        <f>HLOOKUP(YEAR(B87),'Indices TJ'!$A$1:$BZ$13,MONTH(B87)+1)</f>
        <v>#N/A</v>
      </c>
      <c r="E87" s="11">
        <f>HLOOKUP(YEAR($E$2),'Indices TJ'!$A$1:$BZ$13,MONTH($E$2)+1)</f>
        <v>73.008384</v>
      </c>
      <c r="F87" s="14">
        <f t="shared" si="9"/>
        <v>14.620000000000001</v>
      </c>
      <c r="G87" s="31" t="e">
        <f t="shared" si="7"/>
        <v>#N/A</v>
      </c>
      <c r="H87" s="35" t="e">
        <f t="shared" si="11"/>
        <v>#N/A</v>
      </c>
    </row>
    <row r="88" spans="1:8" ht="12.75">
      <c r="A88" s="13">
        <v>83</v>
      </c>
      <c r="B88" s="104"/>
      <c r="C88" s="107"/>
      <c r="D88" s="93" t="e">
        <f>HLOOKUP(YEAR(B88),'Indices TJ'!$A$1:$BZ$13,MONTH(B88)+1)</f>
        <v>#N/A</v>
      </c>
      <c r="E88" s="11">
        <f>HLOOKUP(YEAR($E$2),'Indices TJ'!$A$1:$BZ$13,MONTH($E$2)+1)</f>
        <v>73.008384</v>
      </c>
      <c r="F88" s="14">
        <f t="shared" si="9"/>
        <v>14.620000000000001</v>
      </c>
      <c r="G88" s="31" t="e">
        <f t="shared" si="7"/>
        <v>#N/A</v>
      </c>
      <c r="H88" s="35" t="e">
        <f t="shared" si="11"/>
        <v>#N/A</v>
      </c>
    </row>
    <row r="89" spans="1:8" ht="12.75">
      <c r="A89" s="13">
        <v>84</v>
      </c>
      <c r="B89" s="104"/>
      <c r="C89" s="107"/>
      <c r="D89" s="93" t="e">
        <f>HLOOKUP(YEAR(B89),'Indices TJ'!$A$1:$BZ$13,MONTH(B89)+1)</f>
        <v>#N/A</v>
      </c>
      <c r="E89" s="11">
        <f>HLOOKUP(YEAR($E$2),'Indices TJ'!$A$1:$BZ$13,MONTH($E$2)+1)</f>
        <v>73.008384</v>
      </c>
      <c r="F89" s="14">
        <f t="shared" si="9"/>
        <v>14.620000000000001</v>
      </c>
      <c r="G89" s="31" t="e">
        <f t="shared" si="7"/>
        <v>#N/A</v>
      </c>
      <c r="H89" s="35" t="e">
        <f t="shared" si="11"/>
        <v>#N/A</v>
      </c>
    </row>
    <row r="90" spans="1:8" ht="12.75">
      <c r="A90" s="13">
        <v>85</v>
      </c>
      <c r="B90" s="104"/>
      <c r="C90" s="107"/>
      <c r="D90" s="93" t="e">
        <f>HLOOKUP(YEAR(B90),'Indices TJ'!$A$1:$BZ$13,MONTH(B90)+1)</f>
        <v>#N/A</v>
      </c>
      <c r="E90" s="11">
        <f>HLOOKUP(YEAR($E$2),'Indices TJ'!$A$1:$BZ$13,MONTH($E$2)+1)</f>
        <v>73.008384</v>
      </c>
      <c r="F90" s="14">
        <f t="shared" si="9"/>
        <v>14.620000000000001</v>
      </c>
      <c r="G90" s="31" t="e">
        <f t="shared" si="7"/>
        <v>#N/A</v>
      </c>
      <c r="H90" s="35" t="e">
        <f t="shared" si="11"/>
        <v>#N/A</v>
      </c>
    </row>
    <row r="91" spans="1:8" ht="12.75">
      <c r="A91" s="13">
        <v>86</v>
      </c>
      <c r="B91" s="104"/>
      <c r="C91" s="107"/>
      <c r="D91" s="93" t="e">
        <f>HLOOKUP(YEAR(B91),'Indices TJ'!$A$1:$BZ$13,MONTH(B91)+1)</f>
        <v>#N/A</v>
      </c>
      <c r="E91" s="11">
        <f>HLOOKUP(YEAR($E$2),'Indices TJ'!$A$1:$BZ$13,MONTH($E$2)+1)</f>
        <v>73.008384</v>
      </c>
      <c r="F91" s="14">
        <f t="shared" si="9"/>
        <v>14.620000000000001</v>
      </c>
      <c r="G91" s="31" t="e">
        <f t="shared" si="7"/>
        <v>#N/A</v>
      </c>
      <c r="H91" s="35" t="e">
        <f t="shared" si="11"/>
        <v>#N/A</v>
      </c>
    </row>
    <row r="92" spans="1:8" ht="12.75">
      <c r="A92" s="13">
        <v>87</v>
      </c>
      <c r="B92" s="104"/>
      <c r="C92" s="107"/>
      <c r="D92" s="93" t="e">
        <f>HLOOKUP(YEAR(B92),'Indices TJ'!$A$1:$BZ$13,MONTH(B92)+1)</f>
        <v>#N/A</v>
      </c>
      <c r="E92" s="11">
        <f>HLOOKUP(YEAR($E$2),'Indices TJ'!$A$1:$BZ$13,MONTH($E$2)+1)</f>
        <v>73.008384</v>
      </c>
      <c r="F92" s="14">
        <f t="shared" si="9"/>
        <v>14.620000000000001</v>
      </c>
      <c r="G92" s="31" t="e">
        <f t="shared" si="7"/>
        <v>#N/A</v>
      </c>
      <c r="H92" s="35" t="e">
        <f t="shared" si="11"/>
        <v>#N/A</v>
      </c>
    </row>
    <row r="93" spans="1:8" ht="12.75">
      <c r="A93" s="13">
        <v>88</v>
      </c>
      <c r="B93" s="104"/>
      <c r="C93" s="107"/>
      <c r="D93" s="93" t="e">
        <f>HLOOKUP(YEAR(B93),'Indices TJ'!$A$1:$BZ$13,MONTH(B93)+1)</f>
        <v>#N/A</v>
      </c>
      <c r="E93" s="11">
        <f>HLOOKUP(YEAR($E$2),'Indices TJ'!$A$1:$BZ$13,MONTH($E$2)+1)</f>
        <v>73.008384</v>
      </c>
      <c r="F93" s="14">
        <f t="shared" si="9"/>
        <v>14.620000000000001</v>
      </c>
      <c r="G93" s="31" t="e">
        <f t="shared" si="7"/>
        <v>#N/A</v>
      </c>
      <c r="H93" s="35" t="e">
        <f t="shared" si="11"/>
        <v>#N/A</v>
      </c>
    </row>
    <row r="94" spans="1:8" ht="12.75">
      <c r="A94" s="13">
        <v>89</v>
      </c>
      <c r="B94" s="104"/>
      <c r="C94" s="107"/>
      <c r="D94" s="93" t="e">
        <f>HLOOKUP(YEAR(B94),'Indices TJ'!$A$1:$BZ$13,MONTH(B94)+1)</f>
        <v>#N/A</v>
      </c>
      <c r="E94" s="11">
        <f>HLOOKUP(YEAR($E$2),'Indices TJ'!$A$1:$BZ$13,MONTH($E$2)+1)</f>
        <v>73.008384</v>
      </c>
      <c r="F94" s="14">
        <f t="shared" si="9"/>
        <v>14.620000000000001</v>
      </c>
      <c r="G94" s="31" t="e">
        <f t="shared" si="7"/>
        <v>#N/A</v>
      </c>
      <c r="H94" s="35" t="e">
        <f t="shared" si="11"/>
        <v>#N/A</v>
      </c>
    </row>
    <row r="95" spans="1:8" ht="12.75">
      <c r="A95" s="13">
        <v>90</v>
      </c>
      <c r="B95" s="104"/>
      <c r="C95" s="107"/>
      <c r="D95" s="93" t="e">
        <f>HLOOKUP(YEAR(B95),'Indices TJ'!$A$1:$BZ$13,MONTH(B95)+1)</f>
        <v>#N/A</v>
      </c>
      <c r="E95" s="11">
        <f>HLOOKUP(YEAR($E$2),'Indices TJ'!$A$1:$BZ$13,MONTH($E$2)+1)</f>
        <v>73.008384</v>
      </c>
      <c r="F95" s="14">
        <f t="shared" si="9"/>
        <v>14.620000000000001</v>
      </c>
      <c r="G95" s="31" t="e">
        <f aca="true" t="shared" si="12" ref="G95:G103">(((C95/D95)*E95))+(((C95/D95)*E95))*F95</f>
        <v>#N/A</v>
      </c>
      <c r="H95" s="35" t="e">
        <f>H94+G95</f>
        <v>#N/A</v>
      </c>
    </row>
    <row r="96" spans="1:9" ht="12.75">
      <c r="A96" s="13">
        <v>91</v>
      </c>
      <c r="B96" s="104"/>
      <c r="C96" s="107"/>
      <c r="D96" s="93" t="e">
        <f>HLOOKUP(YEAR(B96),'Indices TJ'!$A$1:$BZ$13,MONTH(B96)+1)</f>
        <v>#N/A</v>
      </c>
      <c r="E96" s="11">
        <f>HLOOKUP(YEAR($E$2),'Indices TJ'!$A$1:$BZ$13,MONTH($E$2)+1)</f>
        <v>73.008384</v>
      </c>
      <c r="F96" s="14">
        <f t="shared" si="9"/>
        <v>14.620000000000001</v>
      </c>
      <c r="G96" s="31" t="e">
        <f t="shared" si="12"/>
        <v>#N/A</v>
      </c>
      <c r="H96" s="35" t="e">
        <f aca="true" t="shared" si="13" ref="H96:H103">H95+G96</f>
        <v>#N/A</v>
      </c>
      <c r="I96" s="12"/>
    </row>
    <row r="97" spans="1:8" ht="12.75">
      <c r="A97" s="13">
        <v>92</v>
      </c>
      <c r="B97" s="104"/>
      <c r="C97" s="107"/>
      <c r="D97" s="93" t="e">
        <f>HLOOKUP(YEAR(B97),'Indices TJ'!$A$1:$BZ$13,MONTH(B97)+1)</f>
        <v>#N/A</v>
      </c>
      <c r="E97" s="11">
        <f>HLOOKUP(YEAR($E$2),'Indices TJ'!$A$1:$BZ$13,MONTH($E$2)+1)</f>
        <v>73.008384</v>
      </c>
      <c r="F97" s="14">
        <f t="shared" si="9"/>
        <v>14.620000000000001</v>
      </c>
      <c r="G97" s="31" t="e">
        <f t="shared" si="12"/>
        <v>#N/A</v>
      </c>
      <c r="H97" s="35" t="e">
        <f t="shared" si="13"/>
        <v>#N/A</v>
      </c>
    </row>
    <row r="98" spans="1:8" ht="12.75">
      <c r="A98" s="13">
        <v>93</v>
      </c>
      <c r="B98" s="104"/>
      <c r="C98" s="107"/>
      <c r="D98" s="93" t="e">
        <f>HLOOKUP(YEAR(B98),'Indices TJ'!$A$1:$BZ$13,MONTH(B98)+1)</f>
        <v>#N/A</v>
      </c>
      <c r="E98" s="11">
        <f>HLOOKUP(YEAR($E$2),'Indices TJ'!$A$1:$BZ$13,MONTH($E$2)+1)</f>
        <v>73.008384</v>
      </c>
      <c r="F98" s="14">
        <f t="shared" si="9"/>
        <v>14.620000000000001</v>
      </c>
      <c r="G98" s="31" t="e">
        <f t="shared" si="12"/>
        <v>#N/A</v>
      </c>
      <c r="H98" s="35" t="e">
        <f t="shared" si="13"/>
        <v>#N/A</v>
      </c>
    </row>
    <row r="99" spans="1:8" ht="12.75">
      <c r="A99" s="13">
        <v>94</v>
      </c>
      <c r="B99" s="104"/>
      <c r="C99" s="107"/>
      <c r="D99" s="93" t="e">
        <f>HLOOKUP(YEAR(B99),'Indices TJ'!$A$1:$BZ$13,MONTH(B99)+1)</f>
        <v>#N/A</v>
      </c>
      <c r="E99" s="11">
        <f>HLOOKUP(YEAR($E$2),'Indices TJ'!$A$1:$BZ$13,MONTH($E$2)+1)</f>
        <v>73.008384</v>
      </c>
      <c r="F99" s="14">
        <f t="shared" si="9"/>
        <v>14.620000000000001</v>
      </c>
      <c r="G99" s="31" t="e">
        <f t="shared" si="12"/>
        <v>#N/A</v>
      </c>
      <c r="H99" s="35" t="e">
        <f t="shared" si="13"/>
        <v>#N/A</v>
      </c>
    </row>
    <row r="100" spans="1:8" ht="12.75">
      <c r="A100" s="13">
        <v>95</v>
      </c>
      <c r="B100" s="104"/>
      <c r="C100" s="107"/>
      <c r="D100" s="93" t="e">
        <f>HLOOKUP(YEAR(B100),'Indices TJ'!$A$1:$BZ$13,MONTH(B100)+1)</f>
        <v>#N/A</v>
      </c>
      <c r="E100" s="11">
        <f>HLOOKUP(YEAR($E$2),'Indices TJ'!$A$1:$BZ$13,MONTH($E$2)+1)</f>
        <v>73.008384</v>
      </c>
      <c r="F100" s="14">
        <f t="shared" si="9"/>
        <v>14.620000000000001</v>
      </c>
      <c r="G100" s="31" t="e">
        <f t="shared" si="12"/>
        <v>#N/A</v>
      </c>
      <c r="H100" s="35" t="e">
        <f t="shared" si="13"/>
        <v>#N/A</v>
      </c>
    </row>
    <row r="101" spans="1:8" ht="12.75">
      <c r="A101" s="13">
        <v>96</v>
      </c>
      <c r="B101" s="104"/>
      <c r="C101" s="107"/>
      <c r="D101" s="93" t="e">
        <f>HLOOKUP(YEAR(B101),'Indices TJ'!$A$1:$BZ$13,MONTH(B101)+1)</f>
        <v>#N/A</v>
      </c>
      <c r="E101" s="11">
        <f>HLOOKUP(YEAR($E$2),'Indices TJ'!$A$1:$BZ$13,MONTH($E$2)+1)</f>
        <v>73.008384</v>
      </c>
      <c r="F101" s="14">
        <f t="shared" si="9"/>
        <v>14.620000000000001</v>
      </c>
      <c r="G101" s="31" t="e">
        <f t="shared" si="12"/>
        <v>#N/A</v>
      </c>
      <c r="H101" s="35" t="e">
        <f t="shared" si="13"/>
        <v>#N/A</v>
      </c>
    </row>
    <row r="102" spans="1:8" ht="12.75">
      <c r="A102" s="13">
        <v>97</v>
      </c>
      <c r="B102" s="104"/>
      <c r="C102" s="107"/>
      <c r="D102" s="93" t="e">
        <f>HLOOKUP(YEAR(B102),'Indices TJ'!$A$1:$BZ$13,MONTH(B102)+1)</f>
        <v>#N/A</v>
      </c>
      <c r="E102" s="11">
        <f>HLOOKUP(YEAR($E$2),'Indices TJ'!$A$1:$BZ$13,MONTH($E$2)+1)</f>
        <v>73.008384</v>
      </c>
      <c r="F102" s="14">
        <f t="shared" si="9"/>
        <v>14.620000000000001</v>
      </c>
      <c r="G102" s="31" t="e">
        <f t="shared" si="12"/>
        <v>#N/A</v>
      </c>
      <c r="H102" s="35" t="e">
        <f t="shared" si="13"/>
        <v>#N/A</v>
      </c>
    </row>
    <row r="103" spans="1:8" ht="12.75">
      <c r="A103" s="13">
        <v>98</v>
      </c>
      <c r="B103" s="104"/>
      <c r="C103" s="107"/>
      <c r="D103" s="93" t="e">
        <f>HLOOKUP(YEAR(B103),'Indices TJ'!$A$1:$BZ$13,MONTH(B103)+1)</f>
        <v>#N/A</v>
      </c>
      <c r="E103" s="11">
        <f>HLOOKUP(YEAR($E$2),'Indices TJ'!$A$1:$BZ$13,MONTH($E$2)+1)</f>
        <v>73.008384</v>
      </c>
      <c r="F103" s="14">
        <f t="shared" si="9"/>
        <v>14.620000000000001</v>
      </c>
      <c r="G103" s="31" t="e">
        <f t="shared" si="12"/>
        <v>#N/A</v>
      </c>
      <c r="H103" s="35" t="e">
        <f t="shared" si="13"/>
        <v>#N/A</v>
      </c>
    </row>
    <row r="104" spans="1:8" ht="12.75">
      <c r="A104" s="13">
        <v>99</v>
      </c>
      <c r="B104" s="104"/>
      <c r="C104" s="107"/>
      <c r="D104" s="93" t="e">
        <f>HLOOKUP(YEAR(B104),'Indices TJ'!$A$1:$BZ$13,MONTH(B104)+1)</f>
        <v>#N/A</v>
      </c>
      <c r="E104" s="11">
        <f>HLOOKUP(YEAR($E$2),'Indices TJ'!$A$1:$BZ$13,MONTH($E$2)+1)</f>
        <v>73.008384</v>
      </c>
      <c r="F104" s="14">
        <f t="shared" si="9"/>
        <v>14.620000000000001</v>
      </c>
      <c r="G104" s="31" t="e">
        <f>(((C104/D104)*E104))+(((C104/D104)*E104))*F104</f>
        <v>#N/A</v>
      </c>
      <c r="H104" s="35" t="e">
        <f>H103+G104</f>
        <v>#N/A</v>
      </c>
    </row>
    <row r="105" spans="2:3" ht="12.75">
      <c r="B105" s="32"/>
      <c r="C105" s="108"/>
    </row>
    <row r="106" spans="2:3" ht="12.75">
      <c r="B106" s="32"/>
      <c r="C106" s="108"/>
    </row>
    <row r="107" spans="2:3" ht="12.75">
      <c r="B107" s="32"/>
      <c r="C107" s="108"/>
    </row>
  </sheetData>
  <sheetProtection password="E9FA" sheet="1"/>
  <mergeCells count="77">
    <mergeCell ref="D3:E3"/>
    <mergeCell ref="N13:O13"/>
    <mergeCell ref="N26:O26"/>
    <mergeCell ref="N27:O27"/>
    <mergeCell ref="N22:O22"/>
    <mergeCell ref="N23:O23"/>
    <mergeCell ref="N24:O24"/>
    <mergeCell ref="N25:O25"/>
    <mergeCell ref="N17:O17"/>
    <mergeCell ref="N12:O12"/>
    <mergeCell ref="A1:H1"/>
    <mergeCell ref="I2:K3"/>
    <mergeCell ref="A2:D2"/>
    <mergeCell ref="A3:A5"/>
    <mergeCell ref="B3:B5"/>
    <mergeCell ref="C3:C4"/>
    <mergeCell ref="F3:F4"/>
    <mergeCell ref="G3:G5"/>
    <mergeCell ref="H3:H5"/>
    <mergeCell ref="D4:D5"/>
    <mergeCell ref="E4:E5"/>
    <mergeCell ref="N58:O58"/>
    <mergeCell ref="N21:O21"/>
    <mergeCell ref="N20:O20"/>
    <mergeCell ref="N11:O11"/>
    <mergeCell ref="N19:O19"/>
    <mergeCell ref="N15:O15"/>
    <mergeCell ref="N16:O16"/>
    <mergeCell ref="I4:K9"/>
    <mergeCell ref="N59:O59"/>
    <mergeCell ref="N6:O6"/>
    <mergeCell ref="N7:O7"/>
    <mergeCell ref="N56:O56"/>
    <mergeCell ref="N57:O57"/>
    <mergeCell ref="N10:O10"/>
    <mergeCell ref="N14:O14"/>
    <mergeCell ref="N18:O18"/>
    <mergeCell ref="N9:O9"/>
    <mergeCell ref="N67:O67"/>
    <mergeCell ref="N60:O60"/>
    <mergeCell ref="N61:O61"/>
    <mergeCell ref="N62:O62"/>
    <mergeCell ref="N63:O63"/>
    <mergeCell ref="N65:O65"/>
    <mergeCell ref="N64:O64"/>
    <mergeCell ref="N66:O66"/>
    <mergeCell ref="CC1:CJ1"/>
    <mergeCell ref="CK1:CR1"/>
    <mergeCell ref="CS1:CZ1"/>
    <mergeCell ref="AG1:AN1"/>
    <mergeCell ref="AO1:AV1"/>
    <mergeCell ref="BE1:BL1"/>
    <mergeCell ref="AW1:BD1"/>
    <mergeCell ref="BM1:BT1"/>
    <mergeCell ref="I1:P1"/>
    <mergeCell ref="Q1:X1"/>
    <mergeCell ref="Y1:AF1"/>
    <mergeCell ref="FM1:FT1"/>
    <mergeCell ref="DA1:DH1"/>
    <mergeCell ref="DI1:DP1"/>
    <mergeCell ref="DQ1:DX1"/>
    <mergeCell ref="DY1:EF1"/>
    <mergeCell ref="EG1:EN1"/>
    <mergeCell ref="BU1:CB1"/>
    <mergeCell ref="IO1:IV1"/>
    <mergeCell ref="GS1:GZ1"/>
    <mergeCell ref="HA1:HH1"/>
    <mergeCell ref="HI1:HP1"/>
    <mergeCell ref="HQ1:HX1"/>
    <mergeCell ref="HY1:IF1"/>
    <mergeCell ref="IG1:IN1"/>
    <mergeCell ref="GK1:GR1"/>
    <mergeCell ref="FU1:GB1"/>
    <mergeCell ref="EO1:EV1"/>
    <mergeCell ref="EW1:FD1"/>
    <mergeCell ref="FE1:FL1"/>
    <mergeCell ref="GC1:GJ1"/>
  </mergeCells>
  <conditionalFormatting sqref="H6:H103">
    <cfRule type="expression" priority="5" dxfId="6" stopIfTrue="1">
      <formula>AND(ISERROR(G6),ISERROR(G7))</formula>
    </cfRule>
    <cfRule type="expression" priority="6" dxfId="4" stopIfTrue="1">
      <formula>AND(ISERROR(G7))</formula>
    </cfRule>
  </conditionalFormatting>
  <conditionalFormatting sqref="H104">
    <cfRule type="cellIs" priority="7" dxfId="4" operator="greaterThan" stopIfTrue="1">
      <formula>0</formula>
    </cfRule>
  </conditionalFormatting>
  <conditionalFormatting sqref="E2">
    <cfRule type="cellIs" priority="8" dxfId="3" operator="lessThanOrEqual" stopIfTrue="1">
      <formula>0</formula>
    </cfRule>
  </conditionalFormatting>
  <conditionalFormatting sqref="C5 G6:G104 D6:D104">
    <cfRule type="cellIs" priority="9" dxfId="0" operator="notEqual" stopIfTrue="1">
      <formula>0</formula>
    </cfRule>
  </conditionalFormatting>
  <conditionalFormatting sqref="E6:E104">
    <cfRule type="expression" priority="11" dxfId="0" stopIfTrue="1">
      <formula>C6&lt;&gt;0</formula>
    </cfRule>
  </conditionalFormatting>
  <conditionalFormatting sqref="F6:F104">
    <cfRule type="expression" priority="12" dxfId="0" stopIfTrue="1">
      <formula>C6&lt;&gt;0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96" r:id="rId4"/>
  <colBreaks count="1" manualBreakCount="1">
    <brk id="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530"/>
  <sheetViews>
    <sheetView showGridLines="0" tabSelected="1" zoomScale="110" zoomScaleNormal="110" zoomScalePageLayoutView="0" workbookViewId="0" topLeftCell="A1">
      <selection activeCell="K5" sqref="K5"/>
    </sheetView>
  </sheetViews>
  <sheetFormatPr defaultColWidth="9.140625" defaultRowHeight="12.75"/>
  <cols>
    <col min="1" max="1" width="3.421875" style="27" customWidth="1"/>
    <col min="2" max="2" width="12.140625" style="27" customWidth="1"/>
    <col min="3" max="3" width="11.8515625" style="28" customWidth="1"/>
    <col min="4" max="4" width="10.7109375" style="19" customWidth="1"/>
    <col min="5" max="5" width="11.28125" style="19" customWidth="1"/>
    <col min="6" max="6" width="11.140625" style="19" customWidth="1"/>
    <col min="7" max="7" width="9.7109375" style="30" customWidth="1"/>
    <col min="8" max="8" width="10.00390625" style="26" customWidth="1"/>
    <col min="9" max="9" width="11.00390625" style="36" customWidth="1"/>
    <col min="10" max="10" width="17.7109375" style="26" customWidth="1"/>
    <col min="11" max="11" width="10.421875" style="19" bestFit="1" customWidth="1"/>
    <col min="12" max="12" width="13.7109375" style="19" bestFit="1" customWidth="1"/>
    <col min="13" max="16384" width="9.140625" style="19" customWidth="1"/>
  </cols>
  <sheetData>
    <row r="1" spans="1:13" s="16" customFormat="1" ht="16.5" thickBot="1">
      <c r="A1" s="177" t="s">
        <v>17</v>
      </c>
      <c r="B1" s="178"/>
      <c r="C1" s="179"/>
      <c r="D1" s="179"/>
      <c r="E1" s="179"/>
      <c r="F1" s="179"/>
      <c r="G1" s="179"/>
      <c r="H1" s="179"/>
      <c r="I1" s="180"/>
      <c r="J1" s="26"/>
      <c r="K1" s="19"/>
      <c r="L1" s="19"/>
      <c r="M1" s="71"/>
    </row>
    <row r="2" spans="1:13" s="16" customFormat="1" ht="12.75">
      <c r="A2" s="201" t="s">
        <v>47</v>
      </c>
      <c r="B2" s="202"/>
      <c r="C2" s="216"/>
      <c r="D2" s="217"/>
      <c r="E2" s="217"/>
      <c r="F2" s="217"/>
      <c r="G2" s="217"/>
      <c r="H2" s="217"/>
      <c r="I2" s="218"/>
      <c r="J2" s="181"/>
      <c r="K2" s="182"/>
      <c r="L2" s="182"/>
      <c r="M2" s="71"/>
    </row>
    <row r="3" spans="1:13" s="16" customFormat="1" ht="17.25" customHeight="1">
      <c r="A3" s="203" t="s">
        <v>48</v>
      </c>
      <c r="B3" s="204"/>
      <c r="C3" s="219"/>
      <c r="D3" s="220"/>
      <c r="E3" s="220"/>
      <c r="F3" s="220"/>
      <c r="G3" s="220"/>
      <c r="H3" s="220"/>
      <c r="I3" s="221"/>
      <c r="J3" s="183"/>
      <c r="K3" s="182"/>
      <c r="L3" s="182"/>
      <c r="M3" s="71"/>
    </row>
    <row r="4" spans="1:13" ht="16.5" customHeight="1">
      <c r="A4" s="208" t="s">
        <v>28</v>
      </c>
      <c r="B4" s="209"/>
      <c r="C4" s="209"/>
      <c r="D4" s="209"/>
      <c r="E4" s="41">
        <v>43860</v>
      </c>
      <c r="F4" s="196" t="s">
        <v>53</v>
      </c>
      <c r="G4" s="197"/>
      <c r="H4" s="197"/>
      <c r="I4" s="105">
        <v>43860</v>
      </c>
      <c r="J4" s="48"/>
      <c r="K4" s="72"/>
      <c r="L4" s="72"/>
      <c r="M4" s="71"/>
    </row>
    <row r="5" spans="1:13" ht="21" customHeight="1" thickBot="1">
      <c r="A5" s="210"/>
      <c r="B5" s="211"/>
      <c r="C5" s="211"/>
      <c r="D5" s="211"/>
      <c r="E5" s="211"/>
      <c r="F5" s="211"/>
      <c r="G5" s="211"/>
      <c r="H5" s="211"/>
      <c r="I5" s="212"/>
      <c r="J5" s="73"/>
      <c r="K5" s="72"/>
      <c r="L5" s="72"/>
      <c r="M5" s="71"/>
    </row>
    <row r="6" spans="1:13" ht="12.75" customHeight="1">
      <c r="A6" s="184" t="s">
        <v>16</v>
      </c>
      <c r="B6" s="205" t="s">
        <v>26</v>
      </c>
      <c r="C6" s="187" t="s">
        <v>29</v>
      </c>
      <c r="D6" s="190" t="s">
        <v>55</v>
      </c>
      <c r="E6" s="154" t="s">
        <v>15</v>
      </c>
      <c r="F6" s="154"/>
      <c r="G6" s="192" t="s">
        <v>22</v>
      </c>
      <c r="H6" s="194" t="s">
        <v>23</v>
      </c>
      <c r="I6" s="213" t="s">
        <v>18</v>
      </c>
      <c r="J6" s="73"/>
      <c r="K6" s="72"/>
      <c r="L6" s="72"/>
      <c r="M6" s="71"/>
    </row>
    <row r="7" spans="1:17" ht="18" customHeight="1">
      <c r="A7" s="185"/>
      <c r="B7" s="206"/>
      <c r="C7" s="188"/>
      <c r="D7" s="191"/>
      <c r="E7" s="198" t="s">
        <v>20</v>
      </c>
      <c r="F7" s="200" t="s">
        <v>21</v>
      </c>
      <c r="G7" s="193"/>
      <c r="H7" s="195"/>
      <c r="I7" s="214"/>
      <c r="J7" s="73"/>
      <c r="K7" s="72"/>
      <c r="L7" s="72"/>
      <c r="M7" s="71"/>
      <c r="N7" s="74"/>
      <c r="O7" s="175"/>
      <c r="P7" s="175"/>
      <c r="Q7" s="76"/>
    </row>
    <row r="8" spans="1:17" ht="15" customHeight="1">
      <c r="A8" s="186"/>
      <c r="B8" s="207"/>
      <c r="C8" s="189"/>
      <c r="D8" s="49">
        <f>SUMIF(D9:D23,"&gt;0",D9:D23)</f>
        <v>5186.15</v>
      </c>
      <c r="E8" s="199"/>
      <c r="F8" s="199"/>
      <c r="G8" s="42">
        <v>0.01</v>
      </c>
      <c r="H8" s="195"/>
      <c r="I8" s="215"/>
      <c r="J8" s="73"/>
      <c r="K8" s="72"/>
      <c r="L8" s="72"/>
      <c r="M8" s="71"/>
      <c r="N8" s="74"/>
      <c r="O8" s="175"/>
      <c r="P8" s="175"/>
      <c r="Q8" s="76"/>
    </row>
    <row r="9" spans="1:17" ht="15" customHeight="1">
      <c r="A9" s="43">
        <v>1</v>
      </c>
      <c r="B9" s="97" t="s">
        <v>56</v>
      </c>
      <c r="C9" s="104">
        <v>42005</v>
      </c>
      <c r="D9" s="96">
        <v>5186.15</v>
      </c>
      <c r="E9" s="38">
        <f>HLOOKUP(YEAR(C9),'Indices TJ'!$A$1:$BZ$13,MONTH(C9)+1)</f>
        <v>55.809388</v>
      </c>
      <c r="F9" s="38">
        <f>HLOOKUP(YEAR($I$4),'Indices TJ'!$A$1:$BZ$13,MONTH($I$4)+1)</f>
        <v>73.008384</v>
      </c>
      <c r="G9" s="39">
        <f>IF(($E$4-C9)&gt;30,ROUND(($E$4-C9)/30,0)*$G$8,ROUND(($E$4-C9)/30,2)*$G$8)</f>
        <v>0.62</v>
      </c>
      <c r="H9" s="40">
        <f>IF(AND(E9&lt;&gt;0,F9&lt;&gt;0),(((D9/E9)*F9))+(((D9/E9)*F9))*G9,D9*(1+G9))</f>
        <v>10990.70532191093</v>
      </c>
      <c r="I9" s="44">
        <f>H9</f>
        <v>10990.70532191093</v>
      </c>
      <c r="J9" s="85"/>
      <c r="K9" s="72"/>
      <c r="L9" s="72"/>
      <c r="M9" s="77"/>
      <c r="N9" s="74"/>
      <c r="O9" s="75"/>
      <c r="P9" s="75"/>
      <c r="Q9" s="76"/>
    </row>
    <row r="10" spans="1:17" ht="15" customHeight="1">
      <c r="A10" s="43"/>
      <c r="B10" s="97"/>
      <c r="C10" s="104"/>
      <c r="D10" s="96"/>
      <c r="E10" s="38" t="e">
        <f>HLOOKUP(YEAR(C10),'Indices TJ'!$A$1:$BZ$13,MONTH(C10)+1)</f>
        <v>#N/A</v>
      </c>
      <c r="F10" s="38">
        <f>HLOOKUP(YEAR($I$4),'Indices TJ'!$A$1:$BZ$13,MONTH($I$4)+1)</f>
        <v>73.008384</v>
      </c>
      <c r="G10" s="39">
        <f>IF(($E$4-C10)&gt;30,ROUND(($E$4-C10)/30,0)*$G$8,ROUND(($E$4-C10)/30,2)*$G$8)</f>
        <v>14.620000000000001</v>
      </c>
      <c r="H10" s="40" t="e">
        <f aca="true" t="shared" si="0" ref="H10:H23">IF(AND(E10&lt;&gt;0,F10&lt;&gt;0),(((D10/E10)*F10))+(((D10/E10)*F10))*G10,D10*(1+G10))</f>
        <v>#N/A</v>
      </c>
      <c r="I10" s="44" t="e">
        <f aca="true" t="shared" si="1" ref="I10:I23">I9+H10</f>
        <v>#N/A</v>
      </c>
      <c r="J10" s="64">
        <f>((D9/E9)*F9)-D9</f>
        <v>1598.2360011795872</v>
      </c>
      <c r="K10" s="72"/>
      <c r="L10" s="72"/>
      <c r="M10" s="77"/>
      <c r="N10" s="74"/>
      <c r="O10" s="175"/>
      <c r="P10" s="175"/>
      <c r="Q10" s="76"/>
    </row>
    <row r="11" spans="1:17" ht="15" customHeight="1">
      <c r="A11" s="43"/>
      <c r="B11" s="97"/>
      <c r="C11" s="104"/>
      <c r="D11" s="96"/>
      <c r="E11" s="38" t="e">
        <f>HLOOKUP(YEAR(C11),'Indices TJ'!$A$1:$BZ$13,MONTH(C11)+1)</f>
        <v>#N/A</v>
      </c>
      <c r="F11" s="38">
        <f>HLOOKUP(YEAR($I$4),'Indices TJ'!$A$1:$BZ$13,MONTH($I$4)+1)</f>
        <v>73.008384</v>
      </c>
      <c r="G11" s="39">
        <f aca="true" t="shared" si="2" ref="G11:G23">IF(($E$4-C11)&gt;30,ROUND(($E$4-C11)/30,0)*$G$8,ROUND(($E$4-C11)/30,2)*$G$8)</f>
        <v>14.620000000000001</v>
      </c>
      <c r="H11" s="40" t="e">
        <f t="shared" si="0"/>
        <v>#N/A</v>
      </c>
      <c r="I11" s="44" t="e">
        <f t="shared" si="1"/>
        <v>#N/A</v>
      </c>
      <c r="J11" s="64" t="e">
        <f aca="true" t="shared" si="3" ref="J11:J24">((D10/E10)*F10)-D10</f>
        <v>#N/A</v>
      </c>
      <c r="K11" s="25"/>
      <c r="L11" s="75"/>
      <c r="M11" s="77"/>
      <c r="N11" s="74"/>
      <c r="O11" s="175"/>
      <c r="P11" s="175"/>
      <c r="Q11" s="76"/>
    </row>
    <row r="12" spans="1:17" ht="15" customHeight="1">
      <c r="A12" s="43"/>
      <c r="B12" s="97"/>
      <c r="C12" s="104"/>
      <c r="D12" s="96"/>
      <c r="E12" s="38" t="e">
        <f>HLOOKUP(YEAR(C12),'Indices TJ'!$A$1:$BZ$13,MONTH(C12)+1)</f>
        <v>#N/A</v>
      </c>
      <c r="F12" s="38">
        <f>HLOOKUP(YEAR($I$4),'Indices TJ'!$A$1:$BZ$13,MONTH($I$4)+1)</f>
        <v>73.008384</v>
      </c>
      <c r="G12" s="39">
        <f t="shared" si="2"/>
        <v>14.620000000000001</v>
      </c>
      <c r="H12" s="40" t="e">
        <f t="shared" si="0"/>
        <v>#N/A</v>
      </c>
      <c r="I12" s="44" t="e">
        <f t="shared" si="1"/>
        <v>#N/A</v>
      </c>
      <c r="J12" s="64" t="e">
        <f t="shared" si="3"/>
        <v>#N/A</v>
      </c>
      <c r="K12" s="25"/>
      <c r="L12" s="75"/>
      <c r="M12" s="77"/>
      <c r="N12" s="74"/>
      <c r="O12" s="175"/>
      <c r="P12" s="175"/>
      <c r="Q12" s="76"/>
    </row>
    <row r="13" spans="1:17" ht="15" customHeight="1">
      <c r="A13" s="43"/>
      <c r="B13" s="97"/>
      <c r="C13" s="104"/>
      <c r="D13" s="96"/>
      <c r="E13" s="38" t="e">
        <f>HLOOKUP(YEAR(C13),'Indices TJ'!$A$1:$BZ$13,MONTH(C13)+1)</f>
        <v>#N/A</v>
      </c>
      <c r="F13" s="38">
        <f>HLOOKUP(YEAR($I$4),'Indices TJ'!$A$1:$BZ$13,MONTH($I$4)+1)</f>
        <v>73.008384</v>
      </c>
      <c r="G13" s="39">
        <f t="shared" si="2"/>
        <v>14.620000000000001</v>
      </c>
      <c r="H13" s="40" t="e">
        <f t="shared" si="0"/>
        <v>#N/A</v>
      </c>
      <c r="I13" s="44" t="e">
        <f t="shared" si="1"/>
        <v>#N/A</v>
      </c>
      <c r="J13" s="64" t="e">
        <f t="shared" si="3"/>
        <v>#N/A</v>
      </c>
      <c r="K13" s="25"/>
      <c r="L13" s="75"/>
      <c r="M13" s="77"/>
      <c r="N13" s="74"/>
      <c r="O13" s="175"/>
      <c r="P13" s="175"/>
      <c r="Q13" s="76"/>
    </row>
    <row r="14" spans="1:17" ht="15" customHeight="1">
      <c r="A14" s="43"/>
      <c r="B14" s="97"/>
      <c r="C14" s="104"/>
      <c r="D14" s="96"/>
      <c r="E14" s="38" t="e">
        <f>HLOOKUP(YEAR(C14),'Indices TJ'!$A$1:$BZ$13,MONTH(C14)+1)</f>
        <v>#N/A</v>
      </c>
      <c r="F14" s="38">
        <f>HLOOKUP(YEAR($I$4),'Indices TJ'!$A$1:$BZ$13,MONTH($I$4)+1)</f>
        <v>73.008384</v>
      </c>
      <c r="G14" s="39">
        <f t="shared" si="2"/>
        <v>14.620000000000001</v>
      </c>
      <c r="H14" s="40" t="e">
        <f t="shared" si="0"/>
        <v>#N/A</v>
      </c>
      <c r="I14" s="44" t="e">
        <f t="shared" si="1"/>
        <v>#N/A</v>
      </c>
      <c r="J14" s="64" t="e">
        <f t="shared" si="3"/>
        <v>#N/A</v>
      </c>
      <c r="K14" s="25"/>
      <c r="L14" s="75"/>
      <c r="M14" s="77"/>
      <c r="N14" s="74"/>
      <c r="O14" s="175"/>
      <c r="P14" s="175"/>
      <c r="Q14" s="76"/>
    </row>
    <row r="15" spans="1:17" ht="15" customHeight="1">
      <c r="A15" s="43"/>
      <c r="B15" s="97"/>
      <c r="C15" s="104"/>
      <c r="D15" s="96"/>
      <c r="E15" s="38" t="e">
        <f>HLOOKUP(YEAR(C15),'Indices TJ'!$A$1:$BZ$13,MONTH(C15)+1)</f>
        <v>#N/A</v>
      </c>
      <c r="F15" s="38">
        <f>HLOOKUP(YEAR($I$4),'Indices TJ'!$A$1:$BZ$13,MONTH($I$4)+1)</f>
        <v>73.008384</v>
      </c>
      <c r="G15" s="39">
        <f t="shared" si="2"/>
        <v>14.620000000000001</v>
      </c>
      <c r="H15" s="40" t="e">
        <f t="shared" si="0"/>
        <v>#N/A</v>
      </c>
      <c r="I15" s="44" t="e">
        <f t="shared" si="1"/>
        <v>#N/A</v>
      </c>
      <c r="J15" s="64" t="e">
        <f t="shared" si="3"/>
        <v>#N/A</v>
      </c>
      <c r="K15" s="25"/>
      <c r="L15" s="75"/>
      <c r="M15" s="77"/>
      <c r="N15" s="74"/>
      <c r="O15" s="175"/>
      <c r="P15" s="175"/>
      <c r="Q15" s="76"/>
    </row>
    <row r="16" spans="1:17" ht="15" customHeight="1">
      <c r="A16" s="43"/>
      <c r="B16" s="97"/>
      <c r="C16" s="104"/>
      <c r="D16" s="96"/>
      <c r="E16" s="38" t="e">
        <f>HLOOKUP(YEAR(C16),'Indices TJ'!$A$1:$BZ$13,MONTH(C16)+1)</f>
        <v>#N/A</v>
      </c>
      <c r="F16" s="38">
        <f>HLOOKUP(YEAR($I$4),'Indices TJ'!$A$1:$BZ$13,MONTH($I$4)+1)</f>
        <v>73.008384</v>
      </c>
      <c r="G16" s="39">
        <f t="shared" si="2"/>
        <v>14.620000000000001</v>
      </c>
      <c r="H16" s="40" t="e">
        <f t="shared" si="0"/>
        <v>#N/A</v>
      </c>
      <c r="I16" s="44" t="e">
        <f t="shared" si="1"/>
        <v>#N/A</v>
      </c>
      <c r="J16" s="64" t="e">
        <f t="shared" si="3"/>
        <v>#N/A</v>
      </c>
      <c r="K16" s="25"/>
      <c r="L16" s="75"/>
      <c r="M16" s="77"/>
      <c r="N16" s="74"/>
      <c r="O16" s="175"/>
      <c r="P16" s="175"/>
      <c r="Q16" s="76"/>
    </row>
    <row r="17" spans="1:17" ht="15" customHeight="1">
      <c r="A17" s="43"/>
      <c r="B17" s="97"/>
      <c r="C17" s="104"/>
      <c r="D17" s="96"/>
      <c r="E17" s="38" t="e">
        <f>HLOOKUP(YEAR(C17),'Indices TJ'!$A$1:$BZ$13,MONTH(C17)+1)</f>
        <v>#N/A</v>
      </c>
      <c r="F17" s="38">
        <f>HLOOKUP(YEAR($I$4),'Indices TJ'!$A$1:$BZ$13,MONTH($I$4)+1)</f>
        <v>73.008384</v>
      </c>
      <c r="G17" s="39">
        <f t="shared" si="2"/>
        <v>14.620000000000001</v>
      </c>
      <c r="H17" s="40" t="e">
        <f t="shared" si="0"/>
        <v>#N/A</v>
      </c>
      <c r="I17" s="44" t="e">
        <f t="shared" si="1"/>
        <v>#N/A</v>
      </c>
      <c r="J17" s="64" t="e">
        <f t="shared" si="3"/>
        <v>#N/A</v>
      </c>
      <c r="K17" s="25"/>
      <c r="L17" s="75"/>
      <c r="M17" s="77"/>
      <c r="N17" s="74"/>
      <c r="O17" s="175"/>
      <c r="P17" s="175"/>
      <c r="Q17" s="76"/>
    </row>
    <row r="18" spans="1:17" ht="15" customHeight="1">
      <c r="A18" s="43"/>
      <c r="B18" s="97"/>
      <c r="C18" s="104"/>
      <c r="D18" s="96"/>
      <c r="E18" s="38" t="e">
        <f>HLOOKUP(YEAR(C18),'Indices TJ'!$A$1:$BZ$13,MONTH(C18)+1)</f>
        <v>#N/A</v>
      </c>
      <c r="F18" s="38">
        <f>HLOOKUP(YEAR($I$4),'Indices TJ'!$A$1:$BZ$13,MONTH($I$4)+1)</f>
        <v>73.008384</v>
      </c>
      <c r="G18" s="39">
        <f t="shared" si="2"/>
        <v>14.620000000000001</v>
      </c>
      <c r="H18" s="40" t="e">
        <f t="shared" si="0"/>
        <v>#N/A</v>
      </c>
      <c r="I18" s="44" t="e">
        <f t="shared" si="1"/>
        <v>#N/A</v>
      </c>
      <c r="J18" s="64" t="e">
        <f t="shared" si="3"/>
        <v>#N/A</v>
      </c>
      <c r="K18" s="25"/>
      <c r="L18" s="75"/>
      <c r="M18" s="77"/>
      <c r="N18" s="74"/>
      <c r="O18" s="175"/>
      <c r="P18" s="175"/>
      <c r="Q18" s="76"/>
    </row>
    <row r="19" spans="1:17" ht="15" customHeight="1">
      <c r="A19" s="43"/>
      <c r="B19" s="97"/>
      <c r="C19" s="104"/>
      <c r="D19" s="96"/>
      <c r="E19" s="38" t="e">
        <f>HLOOKUP(YEAR(C19),'Indices TJ'!$A$1:$BZ$13,MONTH(C19)+1)</f>
        <v>#N/A</v>
      </c>
      <c r="F19" s="38">
        <f>HLOOKUP(YEAR($I$4),'Indices TJ'!$A$1:$BZ$13,MONTH($I$4)+1)</f>
        <v>73.008384</v>
      </c>
      <c r="G19" s="39">
        <f t="shared" si="2"/>
        <v>14.620000000000001</v>
      </c>
      <c r="H19" s="40" t="e">
        <f t="shared" si="0"/>
        <v>#N/A</v>
      </c>
      <c r="I19" s="44" t="e">
        <f t="shared" si="1"/>
        <v>#N/A</v>
      </c>
      <c r="J19" s="64" t="e">
        <f t="shared" si="3"/>
        <v>#N/A</v>
      </c>
      <c r="K19" s="25"/>
      <c r="L19" s="75"/>
      <c r="M19" s="77"/>
      <c r="N19" s="74"/>
      <c r="O19" s="175"/>
      <c r="P19" s="175"/>
      <c r="Q19" s="76"/>
    </row>
    <row r="20" spans="1:17" ht="15" customHeight="1">
      <c r="A20" s="43"/>
      <c r="B20" s="97"/>
      <c r="C20" s="104"/>
      <c r="D20" s="96"/>
      <c r="E20" s="38" t="e">
        <f>HLOOKUP(YEAR(C20),'Indices TJ'!$A$1:$BZ$13,MONTH(C20)+1)</f>
        <v>#N/A</v>
      </c>
      <c r="F20" s="38">
        <f>HLOOKUP(YEAR($I$4),'Indices TJ'!$A$1:$BZ$13,MONTH($I$4)+1)</f>
        <v>73.008384</v>
      </c>
      <c r="G20" s="39">
        <f t="shared" si="2"/>
        <v>14.620000000000001</v>
      </c>
      <c r="H20" s="40" t="e">
        <f t="shared" si="0"/>
        <v>#N/A</v>
      </c>
      <c r="I20" s="44" t="e">
        <f t="shared" si="1"/>
        <v>#N/A</v>
      </c>
      <c r="J20" s="64" t="e">
        <f t="shared" si="3"/>
        <v>#N/A</v>
      </c>
      <c r="K20" s="25"/>
      <c r="L20" s="75"/>
      <c r="M20" s="77"/>
      <c r="N20" s="74"/>
      <c r="O20" s="175"/>
      <c r="P20" s="175"/>
      <c r="Q20" s="76"/>
    </row>
    <row r="21" spans="1:17" ht="15" customHeight="1">
      <c r="A21" s="43"/>
      <c r="B21" s="97"/>
      <c r="C21" s="104"/>
      <c r="D21" s="96"/>
      <c r="E21" s="38" t="e">
        <f>HLOOKUP(YEAR(C21),'Indices TJ'!$A$1:$BZ$13,MONTH(C21)+1)</f>
        <v>#N/A</v>
      </c>
      <c r="F21" s="38">
        <f>HLOOKUP(YEAR($I$4),'Indices TJ'!$A$1:$BZ$13,MONTH($I$4)+1)</f>
        <v>73.008384</v>
      </c>
      <c r="G21" s="39">
        <f t="shared" si="2"/>
        <v>14.620000000000001</v>
      </c>
      <c r="H21" s="40" t="e">
        <f t="shared" si="0"/>
        <v>#N/A</v>
      </c>
      <c r="I21" s="44" t="e">
        <f t="shared" si="1"/>
        <v>#N/A</v>
      </c>
      <c r="J21" s="64" t="e">
        <f t="shared" si="3"/>
        <v>#N/A</v>
      </c>
      <c r="K21" s="25"/>
      <c r="L21" s="75"/>
      <c r="M21" s="77"/>
      <c r="N21" s="74"/>
      <c r="O21" s="175"/>
      <c r="P21" s="175"/>
      <c r="Q21" s="76"/>
    </row>
    <row r="22" spans="1:17" ht="15" customHeight="1">
      <c r="A22" s="43"/>
      <c r="B22" s="97"/>
      <c r="C22" s="104"/>
      <c r="D22" s="96"/>
      <c r="E22" s="38" t="e">
        <f>HLOOKUP(YEAR(C22),'Indices TJ'!$A$1:$BZ$13,MONTH(C22)+1)</f>
        <v>#N/A</v>
      </c>
      <c r="F22" s="38">
        <f>HLOOKUP(YEAR($I$4),'Indices TJ'!$A$1:$BZ$13,MONTH($I$4)+1)</f>
        <v>73.008384</v>
      </c>
      <c r="G22" s="39">
        <f t="shared" si="2"/>
        <v>14.620000000000001</v>
      </c>
      <c r="H22" s="40" t="e">
        <f t="shared" si="0"/>
        <v>#N/A</v>
      </c>
      <c r="I22" s="44" t="e">
        <f t="shared" si="1"/>
        <v>#N/A</v>
      </c>
      <c r="J22" s="64" t="e">
        <f t="shared" si="3"/>
        <v>#N/A</v>
      </c>
      <c r="K22" s="25"/>
      <c r="L22" s="75"/>
      <c r="M22" s="77"/>
      <c r="N22" s="74"/>
      <c r="O22" s="175"/>
      <c r="P22" s="175"/>
      <c r="Q22" s="76"/>
    </row>
    <row r="23" spans="1:17" ht="15" customHeight="1" thickBot="1">
      <c r="A23" s="45"/>
      <c r="B23" s="97"/>
      <c r="C23" s="104"/>
      <c r="D23" s="96"/>
      <c r="E23" s="38" t="e">
        <f>HLOOKUP(YEAR(C23),'Indices TJ'!$A$1:$BZ$13,MONTH(C23)+1)</f>
        <v>#N/A</v>
      </c>
      <c r="F23" s="38">
        <f>HLOOKUP(YEAR($I$4),'Indices TJ'!$A$1:$BZ$13,MONTH($I$4)+1)</f>
        <v>73.008384</v>
      </c>
      <c r="G23" s="46">
        <f t="shared" si="2"/>
        <v>14.620000000000001</v>
      </c>
      <c r="H23" s="40" t="e">
        <f t="shared" si="0"/>
        <v>#N/A</v>
      </c>
      <c r="I23" s="47" t="e">
        <f t="shared" si="1"/>
        <v>#N/A</v>
      </c>
      <c r="J23" s="64" t="e">
        <f t="shared" si="3"/>
        <v>#N/A</v>
      </c>
      <c r="K23" s="25"/>
      <c r="L23" s="75"/>
      <c r="M23" s="77"/>
      <c r="N23" s="74"/>
      <c r="O23" s="175"/>
      <c r="P23" s="175"/>
      <c r="Q23" s="76"/>
    </row>
    <row r="24" spans="1:10" ht="13.5" thickBot="1">
      <c r="A24" s="176" t="s">
        <v>36</v>
      </c>
      <c r="B24" s="146"/>
      <c r="C24" s="146"/>
      <c r="D24" s="61" t="s">
        <v>37</v>
      </c>
      <c r="E24" s="62">
        <f>(SUMIF($J$10:$J$24,"&gt;0",$J$10:$J$24))</f>
        <v>1598.2360011795872</v>
      </c>
      <c r="F24" s="62" t="s">
        <v>38</v>
      </c>
      <c r="G24" s="63">
        <f>(H24-D8)-E24</f>
        <v>4206.3193207313425</v>
      </c>
      <c r="H24" s="70">
        <f>SUMIF(H9:H23,"&gt;0",H9:H23)</f>
        <v>10990.70532191093</v>
      </c>
      <c r="I24" s="59"/>
      <c r="J24" s="64" t="e">
        <f t="shared" si="3"/>
        <v>#N/A</v>
      </c>
    </row>
    <row r="25" spans="1:9" s="78" customFormat="1" ht="15.75" customHeight="1" thickBot="1">
      <c r="A25" s="172" t="s">
        <v>32</v>
      </c>
      <c r="B25" s="173"/>
      <c r="C25" s="173"/>
      <c r="D25" s="173"/>
      <c r="E25" s="173"/>
      <c r="F25" s="174"/>
      <c r="G25" s="86">
        <v>0.02</v>
      </c>
      <c r="H25" s="60">
        <f>G25*H24</f>
        <v>219.8141064382186</v>
      </c>
      <c r="I25" s="54">
        <f>H24+H25</f>
        <v>11210.519428349147</v>
      </c>
    </row>
    <row r="26" spans="1:9" s="78" customFormat="1" ht="15.75" customHeight="1">
      <c r="A26" s="172" t="s">
        <v>49</v>
      </c>
      <c r="B26" s="173"/>
      <c r="C26" s="173"/>
      <c r="D26" s="173"/>
      <c r="E26" s="173"/>
      <c r="F26" s="174"/>
      <c r="G26" s="86">
        <v>0</v>
      </c>
      <c r="H26" s="60">
        <f>G26*H24</f>
        <v>0</v>
      </c>
      <c r="I26" s="54">
        <f>I25-H26</f>
        <v>11210.519428349147</v>
      </c>
    </row>
    <row r="27" spans="1:9" s="78" customFormat="1" ht="15.75" customHeight="1">
      <c r="A27" s="148" t="s">
        <v>33</v>
      </c>
      <c r="B27" s="149"/>
      <c r="C27" s="149"/>
      <c r="D27" s="149"/>
      <c r="E27" s="149"/>
      <c r="F27" s="149"/>
      <c r="G27" s="87">
        <v>0</v>
      </c>
      <c r="H27" s="55">
        <f>G27*I26</f>
        <v>0</v>
      </c>
      <c r="I27" s="54">
        <f>I26+H27</f>
        <v>11210.519428349147</v>
      </c>
    </row>
    <row r="28" spans="1:9" s="78" customFormat="1" ht="16.5" customHeight="1">
      <c r="A28" s="148" t="s">
        <v>34</v>
      </c>
      <c r="B28" s="149"/>
      <c r="C28" s="149"/>
      <c r="D28" s="149"/>
      <c r="E28" s="149"/>
      <c r="F28" s="149"/>
      <c r="G28" s="56"/>
      <c r="H28" s="88">
        <v>0</v>
      </c>
      <c r="I28" s="54">
        <f>I27+H28</f>
        <v>11210.519428349147</v>
      </c>
    </row>
    <row r="29" spans="1:9" s="78" customFormat="1" ht="15.75" customHeight="1" thickBot="1">
      <c r="A29" s="150" t="s">
        <v>27</v>
      </c>
      <c r="B29" s="151"/>
      <c r="C29" s="151"/>
      <c r="D29" s="151"/>
      <c r="E29" s="151"/>
      <c r="F29" s="151"/>
      <c r="G29" s="57">
        <f>E4</f>
        <v>43860</v>
      </c>
      <c r="H29" s="152">
        <f>I28</f>
        <v>11210.519428349147</v>
      </c>
      <c r="I29" s="153"/>
    </row>
    <row r="30" spans="1:9" s="78" customFormat="1" ht="17.25" customHeight="1" thickBot="1">
      <c r="A30" s="79" t="s">
        <v>30</v>
      </c>
      <c r="B30" s="80"/>
      <c r="C30" s="80"/>
      <c r="D30" s="58"/>
      <c r="E30" s="50"/>
      <c r="F30" s="50"/>
      <c r="G30" s="51"/>
      <c r="H30" s="52"/>
      <c r="I30" s="53"/>
    </row>
    <row r="31" spans="1:9" ht="13.5" thickBot="1">
      <c r="A31" s="145"/>
      <c r="B31" s="146"/>
      <c r="C31" s="146"/>
      <c r="D31" s="146"/>
      <c r="E31" s="146"/>
      <c r="F31" s="146"/>
      <c r="G31" s="146"/>
      <c r="H31" s="146"/>
      <c r="I31" s="147"/>
    </row>
    <row r="32" spans="1:9" ht="13.5" thickBot="1">
      <c r="A32" s="157" t="s">
        <v>39</v>
      </c>
      <c r="B32" s="158"/>
      <c r="C32" s="158"/>
      <c r="D32" s="158"/>
      <c r="E32" s="158"/>
      <c r="F32" s="158"/>
      <c r="G32" s="158"/>
      <c r="H32" s="158"/>
      <c r="I32" s="159"/>
    </row>
    <row r="33" spans="1:12" ht="20.25" customHeight="1">
      <c r="A33" s="160" t="s">
        <v>43</v>
      </c>
      <c r="B33" s="161"/>
      <c r="C33" s="68" t="s">
        <v>45</v>
      </c>
      <c r="D33" s="171" t="s">
        <v>46</v>
      </c>
      <c r="E33" s="161"/>
      <c r="F33" s="68" t="s">
        <v>40</v>
      </c>
      <c r="G33" s="69" t="s">
        <v>41</v>
      </c>
      <c r="H33" s="162" t="s">
        <v>42</v>
      </c>
      <c r="I33" s="163"/>
      <c r="J33" s="81"/>
      <c r="K33" s="81"/>
      <c r="L33" s="81"/>
    </row>
    <row r="34" spans="1:12" ht="24" customHeight="1" thickBot="1">
      <c r="A34" s="143">
        <v>16590.96</v>
      </c>
      <c r="B34" s="144"/>
      <c r="C34" s="65">
        <v>0</v>
      </c>
      <c r="D34" s="141">
        <f>A34-C34</f>
        <v>16590.96</v>
      </c>
      <c r="E34" s="142"/>
      <c r="F34" s="66">
        <v>1</v>
      </c>
      <c r="G34" s="67">
        <v>0.01</v>
      </c>
      <c r="H34" s="164">
        <f>((D34*(F34*G34)+D34))/(((G34*(F34-1)/2)+1)*F34)</f>
        <v>16756.869599999998</v>
      </c>
      <c r="I34" s="165"/>
      <c r="J34" s="82"/>
      <c r="K34" s="82"/>
      <c r="L34" s="82"/>
    </row>
    <row r="35" spans="1:12" ht="13.5" thickBot="1">
      <c r="A35" s="166" t="s">
        <v>44</v>
      </c>
      <c r="B35" s="167"/>
      <c r="C35" s="167"/>
      <c r="D35" s="167"/>
      <c r="E35" s="167"/>
      <c r="F35" s="167"/>
      <c r="G35" s="168"/>
      <c r="H35" s="169">
        <f>F34*H34</f>
        <v>16756.869599999998</v>
      </c>
      <c r="I35" s="170"/>
      <c r="J35" s="82"/>
      <c r="K35" s="82"/>
      <c r="L35" s="82"/>
    </row>
    <row r="36" spans="1:12" ht="12.75">
      <c r="A36" s="84"/>
      <c r="B36" s="84"/>
      <c r="C36" s="84"/>
      <c r="D36" s="84"/>
      <c r="E36" s="84"/>
      <c r="F36" s="84"/>
      <c r="G36" s="84"/>
      <c r="H36" s="84"/>
      <c r="I36" s="84"/>
      <c r="J36" s="83"/>
      <c r="K36" s="83"/>
      <c r="L36" s="83"/>
    </row>
    <row r="37" spans="1:9" ht="12.75">
      <c r="A37" s="155" t="s">
        <v>31</v>
      </c>
      <c r="B37" s="156"/>
      <c r="C37" s="156"/>
      <c r="D37" s="156"/>
      <c r="E37" s="156"/>
      <c r="F37" s="156"/>
      <c r="G37" s="156"/>
      <c r="H37" s="156"/>
      <c r="I37" s="156"/>
    </row>
    <row r="38" spans="1:9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  <row r="463" ht="12.75">
      <c r="D463" s="29"/>
    </row>
    <row r="464" ht="12.75">
      <c r="D464" s="29"/>
    </row>
    <row r="465" ht="12.75">
      <c r="D465" s="29"/>
    </row>
    <row r="466" ht="12.75">
      <c r="D466" s="29"/>
    </row>
    <row r="467" ht="12.75">
      <c r="D467" s="29"/>
    </row>
    <row r="468" ht="12.75">
      <c r="D468" s="29"/>
    </row>
    <row r="469" ht="12.75">
      <c r="D469" s="29"/>
    </row>
    <row r="470" ht="12.75">
      <c r="D470" s="29"/>
    </row>
    <row r="471" ht="12.75">
      <c r="D471" s="29"/>
    </row>
    <row r="472" ht="12.75">
      <c r="D472" s="29"/>
    </row>
    <row r="473" ht="12.75">
      <c r="D473" s="29"/>
    </row>
    <row r="474" ht="12.75">
      <c r="D474" s="29"/>
    </row>
    <row r="475" ht="12.75">
      <c r="D475" s="29"/>
    </row>
    <row r="476" ht="12.75">
      <c r="D476" s="29"/>
    </row>
    <row r="477" ht="12.75">
      <c r="D477" s="29"/>
    </row>
    <row r="478" ht="12.75">
      <c r="D478" s="29"/>
    </row>
    <row r="479" ht="12.75">
      <c r="D479" s="29"/>
    </row>
    <row r="480" ht="12.75">
      <c r="D480" s="29"/>
    </row>
    <row r="481" ht="12.75">
      <c r="D481" s="29"/>
    </row>
    <row r="482" ht="12.75">
      <c r="D482" s="29"/>
    </row>
    <row r="483" ht="12.75">
      <c r="D483" s="29"/>
    </row>
    <row r="484" ht="12.75">
      <c r="D484" s="29"/>
    </row>
    <row r="485" ht="12.75">
      <c r="D485" s="29"/>
    </row>
    <row r="486" ht="12.75">
      <c r="D486" s="29"/>
    </row>
    <row r="487" ht="12.75">
      <c r="D487" s="29"/>
    </row>
    <row r="488" ht="12.75">
      <c r="D488" s="29"/>
    </row>
    <row r="489" ht="12.75">
      <c r="D489" s="29"/>
    </row>
    <row r="490" ht="12.75">
      <c r="D490" s="29"/>
    </row>
    <row r="491" ht="12.75">
      <c r="D491" s="29"/>
    </row>
    <row r="492" ht="12.75">
      <c r="D492" s="29"/>
    </row>
    <row r="493" ht="12.75">
      <c r="D493" s="29"/>
    </row>
    <row r="494" ht="12.75">
      <c r="D494" s="29"/>
    </row>
    <row r="495" ht="12.75">
      <c r="D495" s="29"/>
    </row>
    <row r="496" ht="12.75">
      <c r="D496" s="29"/>
    </row>
    <row r="497" ht="12.75">
      <c r="D497" s="29"/>
    </row>
    <row r="498" ht="12.75">
      <c r="D498" s="29"/>
    </row>
    <row r="499" ht="12.75">
      <c r="D499" s="29"/>
    </row>
    <row r="500" ht="12.75">
      <c r="D500" s="29"/>
    </row>
    <row r="501" ht="12.75">
      <c r="D501" s="29"/>
    </row>
    <row r="502" ht="12.75">
      <c r="D502" s="29"/>
    </row>
    <row r="503" ht="12.75">
      <c r="D503" s="29"/>
    </row>
    <row r="504" ht="12.75">
      <c r="D504" s="29"/>
    </row>
    <row r="505" ht="12.75">
      <c r="D505" s="29"/>
    </row>
    <row r="506" ht="12.75">
      <c r="D506" s="29"/>
    </row>
    <row r="507" ht="12.75">
      <c r="D507" s="29"/>
    </row>
    <row r="508" ht="12.75">
      <c r="D508" s="29"/>
    </row>
    <row r="509" ht="12.75">
      <c r="D509" s="29"/>
    </row>
    <row r="510" ht="12.75">
      <c r="D510" s="29"/>
    </row>
    <row r="511" ht="12.75">
      <c r="D511" s="29"/>
    </row>
    <row r="512" ht="12.75">
      <c r="D512" s="29"/>
    </row>
    <row r="513" ht="12.75">
      <c r="D513" s="29"/>
    </row>
    <row r="514" ht="12.75">
      <c r="D514" s="29"/>
    </row>
    <row r="515" ht="12.75">
      <c r="D515" s="29"/>
    </row>
    <row r="516" ht="12.75">
      <c r="D516" s="29"/>
    </row>
    <row r="517" ht="12.75">
      <c r="D517" s="29"/>
    </row>
    <row r="518" ht="12.75">
      <c r="D518" s="29"/>
    </row>
    <row r="519" ht="12.75">
      <c r="D519" s="29"/>
    </row>
    <row r="520" ht="12.75">
      <c r="D520" s="29"/>
    </row>
    <row r="521" ht="12.75">
      <c r="D521" s="29"/>
    </row>
    <row r="522" ht="12.75">
      <c r="D522" s="29"/>
    </row>
    <row r="523" ht="12.75">
      <c r="D523" s="29"/>
    </row>
    <row r="524" ht="12.75">
      <c r="D524" s="29"/>
    </row>
    <row r="525" ht="12.75">
      <c r="D525" s="29"/>
    </row>
    <row r="526" ht="12.75">
      <c r="D526" s="29"/>
    </row>
    <row r="527" ht="12.75">
      <c r="D527" s="29"/>
    </row>
    <row r="528" ht="12.75">
      <c r="D528" s="29"/>
    </row>
    <row r="529" ht="12.75">
      <c r="D529" s="29"/>
    </row>
    <row r="530" ht="12.75">
      <c r="D530" s="29"/>
    </row>
  </sheetData>
  <sheetProtection password="E9FA" sheet="1"/>
  <mergeCells count="53">
    <mergeCell ref="O16:P16"/>
    <mergeCell ref="O8:P8"/>
    <mergeCell ref="O15:P15"/>
    <mergeCell ref="O11:P11"/>
    <mergeCell ref="O12:P12"/>
    <mergeCell ref="O13:P13"/>
    <mergeCell ref="O14:P14"/>
    <mergeCell ref="A2:B2"/>
    <mergeCell ref="A3:B3"/>
    <mergeCell ref="O10:P10"/>
    <mergeCell ref="B6:B8"/>
    <mergeCell ref="O7:P7"/>
    <mergeCell ref="A4:D4"/>
    <mergeCell ref="A5:I5"/>
    <mergeCell ref="I6:I8"/>
    <mergeCell ref="C2:I2"/>
    <mergeCell ref="C3:I3"/>
    <mergeCell ref="A1:I1"/>
    <mergeCell ref="J2:L3"/>
    <mergeCell ref="A6:A8"/>
    <mergeCell ref="C6:C8"/>
    <mergeCell ref="D6:D7"/>
    <mergeCell ref="G6:G7"/>
    <mergeCell ref="H6:H8"/>
    <mergeCell ref="F4:H4"/>
    <mergeCell ref="E7:E8"/>
    <mergeCell ref="F7:F8"/>
    <mergeCell ref="A26:F26"/>
    <mergeCell ref="O17:P17"/>
    <mergeCell ref="O18:P18"/>
    <mergeCell ref="O19:P19"/>
    <mergeCell ref="O20:P20"/>
    <mergeCell ref="O23:P23"/>
    <mergeCell ref="A24:C24"/>
    <mergeCell ref="A25:F25"/>
    <mergeCell ref="O22:P22"/>
    <mergeCell ref="O21:P21"/>
    <mergeCell ref="E6:F6"/>
    <mergeCell ref="A37:I41"/>
    <mergeCell ref="A32:I32"/>
    <mergeCell ref="A33:B33"/>
    <mergeCell ref="H33:I33"/>
    <mergeCell ref="H34:I34"/>
    <mergeCell ref="A35:G35"/>
    <mergeCell ref="H35:I35"/>
    <mergeCell ref="A27:F27"/>
    <mergeCell ref="D33:E33"/>
    <mergeCell ref="D34:E34"/>
    <mergeCell ref="A34:B34"/>
    <mergeCell ref="A31:I31"/>
    <mergeCell ref="A28:F28"/>
    <mergeCell ref="A29:F29"/>
    <mergeCell ref="H29:I29"/>
  </mergeCells>
  <conditionalFormatting sqref="F9:F23">
    <cfRule type="expression" priority="1" dxfId="0" stopIfTrue="1">
      <formula>D9&gt;0</formula>
    </cfRule>
  </conditionalFormatting>
  <conditionalFormatting sqref="G9:G23">
    <cfRule type="expression" priority="2" dxfId="0" stopIfTrue="1">
      <formula>D9&gt;0</formula>
    </cfRule>
  </conditionalFormatting>
  <conditionalFormatting sqref="I9:I22">
    <cfRule type="expression" priority="3" dxfId="6" stopIfTrue="1">
      <formula>AND(ISERROR(H9),ISERROR(H10))</formula>
    </cfRule>
    <cfRule type="expression" priority="4" dxfId="4" stopIfTrue="1">
      <formula>AND(ISERROR(H10))</formula>
    </cfRule>
  </conditionalFormatting>
  <conditionalFormatting sqref="C33 F34 I24:I26 G25:I25 H35 C2:C3 I4 E4 A2:A3 D24:D25 G26:G29 H26:H27 H29">
    <cfRule type="cellIs" priority="5" dxfId="3" operator="lessThanOrEqual" stopIfTrue="1">
      <formula>0</formula>
    </cfRule>
  </conditionalFormatting>
  <conditionalFormatting sqref="I23">
    <cfRule type="cellIs" priority="6" dxfId="4" operator="greaterThan" stopIfTrue="1">
      <formula>0</formula>
    </cfRule>
  </conditionalFormatting>
  <conditionalFormatting sqref="H9:H23 E24:H25 D8 E9:E23">
    <cfRule type="cellIs" priority="7" dxfId="0" operator="greaterThanOrEqual" stopIfTrue="1">
      <formula>0</formula>
    </cfRule>
  </conditionalFormatting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2" r:id="rId4"/>
  <colBreaks count="1" manualBreakCount="1">
    <brk id="9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60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421875" style="27" customWidth="1"/>
    <col min="2" max="2" width="8.7109375" style="28" customWidth="1"/>
    <col min="3" max="3" width="12.140625" style="19" customWidth="1"/>
    <col min="4" max="4" width="11.28125" style="19" customWidth="1"/>
    <col min="5" max="5" width="10.8515625" style="19" customWidth="1"/>
    <col min="6" max="6" width="9.421875" style="103" customWidth="1"/>
    <col min="7" max="7" width="9.140625" style="30" customWidth="1"/>
    <col min="8" max="8" width="14.00390625" style="26" customWidth="1"/>
    <col min="9" max="9" width="13.00390625" style="36" customWidth="1"/>
    <col min="10" max="10" width="17.7109375" style="26" customWidth="1"/>
    <col min="11" max="11" width="10.421875" style="19" bestFit="1" customWidth="1"/>
    <col min="12" max="12" width="13.7109375" style="19" bestFit="1" customWidth="1"/>
    <col min="13" max="16384" width="9.140625" style="19" customWidth="1"/>
  </cols>
  <sheetData>
    <row r="1" spans="1:13" s="16" customFormat="1" ht="15.75">
      <c r="A1" s="112" t="s">
        <v>17</v>
      </c>
      <c r="B1" s="113"/>
      <c r="C1" s="113"/>
      <c r="D1" s="113"/>
      <c r="E1" s="113"/>
      <c r="F1" s="113"/>
      <c r="G1" s="113"/>
      <c r="H1" s="113"/>
      <c r="I1" s="114"/>
      <c r="J1" s="121" t="s">
        <v>19</v>
      </c>
      <c r="K1" s="122"/>
      <c r="L1" s="122"/>
      <c r="M1" s="15"/>
    </row>
    <row r="2" spans="1:13" s="16" customFormat="1" ht="20.25" customHeight="1">
      <c r="A2" s="124" t="s">
        <v>52</v>
      </c>
      <c r="B2" s="125"/>
      <c r="C2" s="125"/>
      <c r="D2" s="125"/>
      <c r="E2" s="110">
        <v>43860</v>
      </c>
      <c r="F2" s="101"/>
      <c r="G2" s="17"/>
      <c r="H2" s="18"/>
      <c r="I2" s="34"/>
      <c r="J2" s="123"/>
      <c r="K2" s="122"/>
      <c r="L2" s="122"/>
      <c r="M2" s="15"/>
    </row>
    <row r="3" spans="1:13" ht="14.25" customHeight="1">
      <c r="A3" s="126" t="s">
        <v>16</v>
      </c>
      <c r="B3" s="222" t="s">
        <v>35</v>
      </c>
      <c r="C3" s="131" t="s">
        <v>54</v>
      </c>
      <c r="D3" s="140" t="s">
        <v>15</v>
      </c>
      <c r="E3" s="140"/>
      <c r="F3" s="224" t="s">
        <v>22</v>
      </c>
      <c r="G3" s="225"/>
      <c r="H3" s="135" t="s">
        <v>23</v>
      </c>
      <c r="I3" s="131" t="s">
        <v>18</v>
      </c>
      <c r="J3" s="118" t="s">
        <v>25</v>
      </c>
      <c r="K3" s="119"/>
      <c r="L3" s="119"/>
      <c r="M3" s="15"/>
    </row>
    <row r="4" spans="1:13" ht="21" customHeight="1">
      <c r="A4" s="127"/>
      <c r="B4" s="188"/>
      <c r="C4" s="223"/>
      <c r="D4" s="138" t="s">
        <v>20</v>
      </c>
      <c r="E4" s="116" t="s">
        <v>21</v>
      </c>
      <c r="F4" s="228" t="s">
        <v>50</v>
      </c>
      <c r="G4" s="100">
        <v>0.01</v>
      </c>
      <c r="H4" s="135"/>
      <c r="I4" s="136"/>
      <c r="J4" s="120"/>
      <c r="K4" s="119"/>
      <c r="L4" s="119"/>
      <c r="M4" s="15"/>
    </row>
    <row r="5" spans="1:17" ht="21" customHeight="1">
      <c r="A5" s="128"/>
      <c r="B5" s="189"/>
      <c r="C5" s="20">
        <f>SUMIF(C6:C104,"&lt;&gt;0",C6:C104)</f>
        <v>10000</v>
      </c>
      <c r="D5" s="226"/>
      <c r="E5" s="227"/>
      <c r="F5" s="229"/>
      <c r="G5" s="37"/>
      <c r="H5" s="135"/>
      <c r="I5" s="137"/>
      <c r="J5" s="120"/>
      <c r="K5" s="119"/>
      <c r="L5" s="119"/>
      <c r="M5" s="15"/>
      <c r="N5" s="21"/>
      <c r="O5" s="115"/>
      <c r="P5" s="115"/>
      <c r="Q5" s="23"/>
    </row>
    <row r="6" spans="1:17" ht="15" customHeight="1">
      <c r="A6" s="13">
        <v>1</v>
      </c>
      <c r="B6" s="89">
        <v>40220</v>
      </c>
      <c r="C6" s="90">
        <v>10000</v>
      </c>
      <c r="D6" s="11">
        <f>HLOOKUP(YEAR(B6),'Indices TJ'!$A$1:$BZ$13,MONTH(B6)+1)</f>
        <v>41.860645</v>
      </c>
      <c r="E6" s="11">
        <f>HLOOKUP(YEAR($E$2),'Indices TJ'!$A$1:$BZ$13,MONTH($E$2)+1)</f>
        <v>73.008384</v>
      </c>
      <c r="F6" s="89">
        <v>40148</v>
      </c>
      <c r="G6" s="14">
        <f>IF(($E$2-F6)&gt;30,ROUND(($E$2-F6)/30,0)*$G$4,ROUND(($E$2-F6)/30,2)*$G$4)</f>
        <v>1.24</v>
      </c>
      <c r="H6" s="31">
        <f aca="true" t="shared" si="0" ref="H6:H37">(((C6/D6)*E6))+(((C6/D6)*E6))*G6</f>
        <v>39067.42960124002</v>
      </c>
      <c r="I6" s="35">
        <f>H6</f>
        <v>39067.42960124002</v>
      </c>
      <c r="J6" s="120"/>
      <c r="K6" s="119"/>
      <c r="L6" s="119"/>
      <c r="M6" s="15"/>
      <c r="N6" s="21"/>
      <c r="O6" s="115"/>
      <c r="P6" s="115"/>
      <c r="Q6" s="23"/>
    </row>
    <row r="7" spans="1:17" ht="12.75" customHeight="1">
      <c r="A7" s="13">
        <v>2</v>
      </c>
      <c r="B7" s="89"/>
      <c r="C7" s="90"/>
      <c r="D7" s="11" t="e">
        <f>HLOOKUP(YEAR(B7),'Indices TJ'!$A$1:$BZ$13,MONTH(B7)+1)</f>
        <v>#N/A</v>
      </c>
      <c r="E7" s="11">
        <f>HLOOKUP(YEAR($E$2),'Indices TJ'!$A$1:$BZ$13,MONTH($E$2)+1)</f>
        <v>73.008384</v>
      </c>
      <c r="F7" s="89"/>
      <c r="G7" s="14">
        <f aca="true" t="shared" si="1" ref="G7:G70">IF(($E$2-F7)&gt;30,ROUND(($E$2-F7)/30,0)*$G$4,ROUND(($E$2-F7)/30,2)*$G$4)</f>
        <v>14.620000000000001</v>
      </c>
      <c r="H7" s="31" t="e">
        <f t="shared" si="0"/>
        <v>#N/A</v>
      </c>
      <c r="I7" s="35" t="e">
        <f aca="true" t="shared" si="2" ref="I7:I38">I6+H7</f>
        <v>#N/A</v>
      </c>
      <c r="J7" s="120"/>
      <c r="K7" s="119"/>
      <c r="L7" s="119"/>
      <c r="M7" s="24"/>
      <c r="N7" s="21"/>
      <c r="O7" s="22"/>
      <c r="P7" s="22"/>
      <c r="Q7" s="23"/>
    </row>
    <row r="8" spans="1:17" ht="15" customHeight="1">
      <c r="A8" s="13">
        <v>3</v>
      </c>
      <c r="B8" s="89"/>
      <c r="C8" s="90"/>
      <c r="D8" s="11" t="e">
        <f>HLOOKUP(YEAR(B8),'Indices TJ'!$A$1:$BZ$13,MONTH(B8)+1)</f>
        <v>#N/A</v>
      </c>
      <c r="E8" s="11">
        <f>HLOOKUP(YEAR($E$2),'Indices TJ'!$A$1:$BZ$13,MONTH($E$2)+1)</f>
        <v>73.008384</v>
      </c>
      <c r="F8" s="89"/>
      <c r="G8" s="14">
        <f t="shared" si="1"/>
        <v>14.620000000000001</v>
      </c>
      <c r="H8" s="31" t="e">
        <f t="shared" si="0"/>
        <v>#N/A</v>
      </c>
      <c r="I8" s="35" t="e">
        <f t="shared" si="2"/>
        <v>#N/A</v>
      </c>
      <c r="J8" s="120"/>
      <c r="K8" s="119"/>
      <c r="L8" s="119"/>
      <c r="M8" s="24"/>
      <c r="N8" s="21"/>
      <c r="O8" s="115"/>
      <c r="P8" s="115"/>
      <c r="Q8" s="23"/>
    </row>
    <row r="9" spans="1:17" ht="15" customHeight="1">
      <c r="A9" s="13">
        <v>4</v>
      </c>
      <c r="B9" s="89"/>
      <c r="C9" s="90"/>
      <c r="D9" s="11" t="e">
        <f>HLOOKUP(YEAR(B9),'Indices TJ'!$A$1:$BZ$13,MONTH(B9)+1)</f>
        <v>#N/A</v>
      </c>
      <c r="E9" s="11">
        <f>HLOOKUP(YEAR($E$2),'Indices TJ'!$A$1:$BZ$13,MONTH($E$2)+1)</f>
        <v>73.008384</v>
      </c>
      <c r="F9" s="89"/>
      <c r="G9" s="14">
        <f t="shared" si="1"/>
        <v>14.620000000000001</v>
      </c>
      <c r="H9" s="31" t="e">
        <f t="shared" si="0"/>
        <v>#N/A</v>
      </c>
      <c r="I9" s="35" t="e">
        <f t="shared" si="2"/>
        <v>#N/A</v>
      </c>
      <c r="J9" s="12" t="b">
        <f>AND(E6&gt;0,C6&gt;0)</f>
        <v>1</v>
      </c>
      <c r="K9" s="25"/>
      <c r="L9" s="22"/>
      <c r="M9" s="24"/>
      <c r="N9" s="21"/>
      <c r="O9" s="115"/>
      <c r="P9" s="115"/>
      <c r="Q9" s="23"/>
    </row>
    <row r="10" spans="1:17" ht="15" customHeight="1">
      <c r="A10" s="13">
        <v>5</v>
      </c>
      <c r="B10" s="89"/>
      <c r="C10" s="90"/>
      <c r="D10" s="11" t="e">
        <f>HLOOKUP(YEAR(B10),'Indices TJ'!$A$1:$BZ$13,MONTH(B10)+1)</f>
        <v>#N/A</v>
      </c>
      <c r="E10" s="11">
        <f>HLOOKUP(YEAR($E$2),'Indices TJ'!$A$1:$BZ$13,MONTH($E$2)+1)</f>
        <v>73.008384</v>
      </c>
      <c r="F10" s="89"/>
      <c r="G10" s="14">
        <f t="shared" si="1"/>
        <v>14.620000000000001</v>
      </c>
      <c r="H10" s="31" t="e">
        <f t="shared" si="0"/>
        <v>#N/A</v>
      </c>
      <c r="I10" s="35" t="e">
        <f t="shared" si="2"/>
        <v>#N/A</v>
      </c>
      <c r="J10" s="12"/>
      <c r="K10" s="25"/>
      <c r="L10" s="22"/>
      <c r="M10" s="24"/>
      <c r="N10" s="21"/>
      <c r="O10" s="115"/>
      <c r="P10" s="115"/>
      <c r="Q10" s="23"/>
    </row>
    <row r="11" spans="1:17" ht="15" customHeight="1">
      <c r="A11" s="13">
        <v>6</v>
      </c>
      <c r="B11" s="89"/>
      <c r="C11" s="90"/>
      <c r="D11" s="11" t="e">
        <f>HLOOKUP(YEAR(B11),'Indices TJ'!$A$1:$BZ$13,MONTH(B11)+1)</f>
        <v>#N/A</v>
      </c>
      <c r="E11" s="11">
        <f>HLOOKUP(YEAR($E$2),'Indices TJ'!$A$1:$BZ$13,MONTH($E$2)+1)</f>
        <v>73.008384</v>
      </c>
      <c r="F11" s="89"/>
      <c r="G11" s="14">
        <f t="shared" si="1"/>
        <v>14.620000000000001</v>
      </c>
      <c r="H11" s="31" t="e">
        <f t="shared" si="0"/>
        <v>#N/A</v>
      </c>
      <c r="I11" s="35" t="e">
        <f t="shared" si="2"/>
        <v>#N/A</v>
      </c>
      <c r="J11" s="12"/>
      <c r="K11" s="25"/>
      <c r="L11" s="22"/>
      <c r="M11" s="24"/>
      <c r="N11" s="21"/>
      <c r="O11" s="115"/>
      <c r="P11" s="115"/>
      <c r="Q11" s="23"/>
    </row>
    <row r="12" spans="1:17" ht="15" customHeight="1">
      <c r="A12" s="13">
        <v>7</v>
      </c>
      <c r="B12" s="89"/>
      <c r="C12" s="90"/>
      <c r="D12" s="11" t="e">
        <f>HLOOKUP(YEAR(B12),'Indices TJ'!$A$1:$BZ$13,MONTH(B12)+1)</f>
        <v>#N/A</v>
      </c>
      <c r="E12" s="11">
        <f>HLOOKUP(YEAR($E$2),'Indices TJ'!$A$1:$BZ$13,MONTH($E$2)+1)</f>
        <v>73.008384</v>
      </c>
      <c r="F12" s="89"/>
      <c r="G12" s="14">
        <f t="shared" si="1"/>
        <v>14.620000000000001</v>
      </c>
      <c r="H12" s="31" t="e">
        <f t="shared" si="0"/>
        <v>#N/A</v>
      </c>
      <c r="I12" s="35" t="e">
        <f t="shared" si="2"/>
        <v>#N/A</v>
      </c>
      <c r="J12" s="12"/>
      <c r="K12" s="25"/>
      <c r="L12" s="22"/>
      <c r="M12" s="24"/>
      <c r="N12" s="21"/>
      <c r="O12" s="115"/>
      <c r="P12" s="115"/>
      <c r="Q12" s="23"/>
    </row>
    <row r="13" spans="1:17" ht="15" customHeight="1">
      <c r="A13" s="13">
        <v>8</v>
      </c>
      <c r="B13" s="89"/>
      <c r="C13" s="90"/>
      <c r="D13" s="11" t="e">
        <f>HLOOKUP(YEAR(B13),'Indices TJ'!$A$1:$BZ$13,MONTH(B13)+1)</f>
        <v>#N/A</v>
      </c>
      <c r="E13" s="11">
        <f>HLOOKUP(YEAR($E$2),'Indices TJ'!$A$1:$BZ$13,MONTH($E$2)+1)</f>
        <v>73.008384</v>
      </c>
      <c r="F13" s="89"/>
      <c r="G13" s="14">
        <f t="shared" si="1"/>
        <v>14.620000000000001</v>
      </c>
      <c r="H13" s="31" t="e">
        <f t="shared" si="0"/>
        <v>#N/A</v>
      </c>
      <c r="I13" s="35" t="e">
        <f t="shared" si="2"/>
        <v>#N/A</v>
      </c>
      <c r="J13" s="12"/>
      <c r="K13" s="25"/>
      <c r="L13" s="22"/>
      <c r="M13" s="24"/>
      <c r="N13" s="21"/>
      <c r="O13" s="115"/>
      <c r="P13" s="115"/>
      <c r="Q13" s="23"/>
    </row>
    <row r="14" spans="1:17" ht="15" customHeight="1">
      <c r="A14" s="13">
        <v>9</v>
      </c>
      <c r="B14" s="89"/>
      <c r="C14" s="90"/>
      <c r="D14" s="11" t="e">
        <f>HLOOKUP(YEAR(B14),'Indices TJ'!$A$1:$BZ$13,MONTH(B14)+1)</f>
        <v>#N/A</v>
      </c>
      <c r="E14" s="11">
        <f>HLOOKUP(YEAR($E$2),'Indices TJ'!$A$1:$BZ$13,MONTH($E$2)+1)</f>
        <v>73.008384</v>
      </c>
      <c r="F14" s="89"/>
      <c r="G14" s="14">
        <f t="shared" si="1"/>
        <v>14.620000000000001</v>
      </c>
      <c r="H14" s="31" t="e">
        <f t="shared" si="0"/>
        <v>#N/A</v>
      </c>
      <c r="I14" s="35" t="e">
        <f t="shared" si="2"/>
        <v>#N/A</v>
      </c>
      <c r="J14" s="12"/>
      <c r="K14" s="25"/>
      <c r="L14" s="22"/>
      <c r="M14" s="24"/>
      <c r="N14" s="21"/>
      <c r="O14" s="115"/>
      <c r="P14" s="115"/>
      <c r="Q14" s="23"/>
    </row>
    <row r="15" spans="1:17" ht="15" customHeight="1">
      <c r="A15" s="13">
        <v>10</v>
      </c>
      <c r="B15" s="89"/>
      <c r="C15" s="90"/>
      <c r="D15" s="11" t="e">
        <f>HLOOKUP(YEAR(B15),'Indices TJ'!$A$1:$BZ$13,MONTH(B15)+1)</f>
        <v>#N/A</v>
      </c>
      <c r="E15" s="11">
        <f>HLOOKUP(YEAR($E$2),'Indices TJ'!$A$1:$BZ$13,MONTH($E$2)+1)</f>
        <v>73.008384</v>
      </c>
      <c r="F15" s="89"/>
      <c r="G15" s="14">
        <f t="shared" si="1"/>
        <v>14.620000000000001</v>
      </c>
      <c r="H15" s="31" t="e">
        <f t="shared" si="0"/>
        <v>#N/A</v>
      </c>
      <c r="I15" s="35" t="e">
        <f t="shared" si="2"/>
        <v>#N/A</v>
      </c>
      <c r="J15" s="12"/>
      <c r="K15" s="25"/>
      <c r="L15" s="22"/>
      <c r="M15" s="24"/>
      <c r="N15" s="21"/>
      <c r="O15" s="115"/>
      <c r="P15" s="115"/>
      <c r="Q15" s="23"/>
    </row>
    <row r="16" spans="1:17" ht="15" customHeight="1">
      <c r="A16" s="13">
        <v>11</v>
      </c>
      <c r="B16" s="89"/>
      <c r="C16" s="90"/>
      <c r="D16" s="11" t="e">
        <f>HLOOKUP(YEAR(B16),'Indices TJ'!$A$1:$BZ$13,MONTH(B16)+1)</f>
        <v>#N/A</v>
      </c>
      <c r="E16" s="11">
        <f>HLOOKUP(YEAR($E$2),'Indices TJ'!$A$1:$BZ$13,MONTH($E$2)+1)</f>
        <v>73.008384</v>
      </c>
      <c r="F16" s="89"/>
      <c r="G16" s="14">
        <f t="shared" si="1"/>
        <v>14.620000000000001</v>
      </c>
      <c r="H16" s="31" t="e">
        <f t="shared" si="0"/>
        <v>#N/A</v>
      </c>
      <c r="I16" s="35" t="e">
        <f t="shared" si="2"/>
        <v>#N/A</v>
      </c>
      <c r="J16" s="12"/>
      <c r="K16" s="25"/>
      <c r="L16" s="22"/>
      <c r="M16" s="24"/>
      <c r="N16" s="21"/>
      <c r="O16" s="115"/>
      <c r="P16" s="115"/>
      <c r="Q16" s="23"/>
    </row>
    <row r="17" spans="1:17" ht="15" customHeight="1">
      <c r="A17" s="13">
        <v>12</v>
      </c>
      <c r="B17" s="89"/>
      <c r="C17" s="90"/>
      <c r="D17" s="11" t="e">
        <f>HLOOKUP(YEAR(B17),'Indices TJ'!$A$1:$BZ$13,MONTH(B17)+1)</f>
        <v>#N/A</v>
      </c>
      <c r="E17" s="11">
        <f>HLOOKUP(YEAR($E$2),'Indices TJ'!$A$1:$BZ$13,MONTH($E$2)+1)</f>
        <v>73.008384</v>
      </c>
      <c r="F17" s="89"/>
      <c r="G17" s="14">
        <f t="shared" si="1"/>
        <v>14.620000000000001</v>
      </c>
      <c r="H17" s="31" t="e">
        <f t="shared" si="0"/>
        <v>#N/A</v>
      </c>
      <c r="I17" s="35" t="e">
        <f t="shared" si="2"/>
        <v>#N/A</v>
      </c>
      <c r="J17" s="12"/>
      <c r="K17" s="25"/>
      <c r="L17" s="22"/>
      <c r="M17" s="24"/>
      <c r="N17" s="21"/>
      <c r="O17" s="115"/>
      <c r="P17" s="115"/>
      <c r="Q17" s="23"/>
    </row>
    <row r="18" spans="1:17" ht="15" customHeight="1">
      <c r="A18" s="13">
        <v>13</v>
      </c>
      <c r="B18" s="89"/>
      <c r="C18" s="90"/>
      <c r="D18" s="11" t="e">
        <f>HLOOKUP(YEAR(B18),'Indices TJ'!$A$1:$BZ$13,MONTH(B18)+1)</f>
        <v>#N/A</v>
      </c>
      <c r="E18" s="11">
        <f>HLOOKUP(YEAR($E$2),'Indices TJ'!$A$1:$BZ$13,MONTH($E$2)+1)</f>
        <v>73.008384</v>
      </c>
      <c r="F18" s="89"/>
      <c r="G18" s="14">
        <f t="shared" si="1"/>
        <v>14.620000000000001</v>
      </c>
      <c r="H18" s="31" t="e">
        <f t="shared" si="0"/>
        <v>#N/A</v>
      </c>
      <c r="I18" s="35" t="e">
        <f t="shared" si="2"/>
        <v>#N/A</v>
      </c>
      <c r="J18" s="12"/>
      <c r="K18" s="25"/>
      <c r="L18" s="22"/>
      <c r="M18" s="24"/>
      <c r="N18" s="21"/>
      <c r="O18" s="115"/>
      <c r="P18" s="115"/>
      <c r="Q18" s="23"/>
    </row>
    <row r="19" spans="1:17" ht="15" customHeight="1">
      <c r="A19" s="13">
        <v>14</v>
      </c>
      <c r="B19" s="89"/>
      <c r="C19" s="90"/>
      <c r="D19" s="11" t="e">
        <f>HLOOKUP(YEAR(B19),'Indices TJ'!$A$1:$BZ$13,MONTH(B19)+1)</f>
        <v>#N/A</v>
      </c>
      <c r="E19" s="11">
        <f>HLOOKUP(YEAR($E$2),'Indices TJ'!$A$1:$BZ$13,MONTH($E$2)+1)</f>
        <v>73.008384</v>
      </c>
      <c r="F19" s="89"/>
      <c r="G19" s="14">
        <f t="shared" si="1"/>
        <v>14.620000000000001</v>
      </c>
      <c r="H19" s="31" t="e">
        <f t="shared" si="0"/>
        <v>#N/A</v>
      </c>
      <c r="I19" s="35" t="e">
        <f t="shared" si="2"/>
        <v>#N/A</v>
      </c>
      <c r="J19" s="12"/>
      <c r="K19" s="25"/>
      <c r="L19" s="22"/>
      <c r="M19" s="24"/>
      <c r="N19" s="21"/>
      <c r="O19" s="115"/>
      <c r="P19" s="115"/>
      <c r="Q19" s="23"/>
    </row>
    <row r="20" spans="1:17" ht="15" customHeight="1">
      <c r="A20" s="13">
        <v>15</v>
      </c>
      <c r="B20" s="89"/>
      <c r="C20" s="90"/>
      <c r="D20" s="11" t="e">
        <f>HLOOKUP(YEAR(B20),'Indices TJ'!$A$1:$BZ$13,MONTH(B20)+1)</f>
        <v>#N/A</v>
      </c>
      <c r="E20" s="11">
        <f>HLOOKUP(YEAR($E$2),'Indices TJ'!$A$1:$BZ$13,MONTH($E$2)+1)</f>
        <v>73.008384</v>
      </c>
      <c r="F20" s="89"/>
      <c r="G20" s="14">
        <f t="shared" si="1"/>
        <v>14.620000000000001</v>
      </c>
      <c r="H20" s="31" t="e">
        <f t="shared" si="0"/>
        <v>#N/A</v>
      </c>
      <c r="I20" s="35" t="e">
        <f t="shared" si="2"/>
        <v>#N/A</v>
      </c>
      <c r="J20" s="12"/>
      <c r="K20" s="25"/>
      <c r="L20" s="22"/>
      <c r="M20" s="24"/>
      <c r="N20" s="21"/>
      <c r="O20" s="115"/>
      <c r="P20" s="115"/>
      <c r="Q20" s="23"/>
    </row>
    <row r="21" spans="1:17" ht="15" customHeight="1">
      <c r="A21" s="13">
        <v>16</v>
      </c>
      <c r="B21" s="89"/>
      <c r="C21" s="90"/>
      <c r="D21" s="11" t="e">
        <f>HLOOKUP(YEAR(B21),'Indices TJ'!$A$1:$BZ$13,MONTH(B21)+1)</f>
        <v>#N/A</v>
      </c>
      <c r="E21" s="11">
        <f>HLOOKUP(YEAR($E$2),'Indices TJ'!$A$1:$BZ$13,MONTH($E$2)+1)</f>
        <v>73.008384</v>
      </c>
      <c r="F21" s="89"/>
      <c r="G21" s="14">
        <f t="shared" si="1"/>
        <v>14.620000000000001</v>
      </c>
      <c r="H21" s="31" t="e">
        <f t="shared" si="0"/>
        <v>#N/A</v>
      </c>
      <c r="I21" s="35" t="e">
        <f t="shared" si="2"/>
        <v>#N/A</v>
      </c>
      <c r="J21" s="12"/>
      <c r="K21" s="25"/>
      <c r="L21" s="22"/>
      <c r="M21" s="24"/>
      <c r="N21" s="21"/>
      <c r="O21" s="115"/>
      <c r="P21" s="115"/>
      <c r="Q21" s="23"/>
    </row>
    <row r="22" spans="1:17" ht="15" customHeight="1">
      <c r="A22" s="13">
        <v>17</v>
      </c>
      <c r="B22" s="89"/>
      <c r="C22" s="90"/>
      <c r="D22" s="11" t="e">
        <f>HLOOKUP(YEAR(B22),'Indices TJ'!$A$1:$BZ$13,MONTH(B22)+1)</f>
        <v>#N/A</v>
      </c>
      <c r="E22" s="11">
        <f>HLOOKUP(YEAR($E$2),'Indices TJ'!$A$1:$BZ$13,MONTH($E$2)+1)</f>
        <v>73.008384</v>
      </c>
      <c r="F22" s="89"/>
      <c r="G22" s="14">
        <f t="shared" si="1"/>
        <v>14.620000000000001</v>
      </c>
      <c r="H22" s="31" t="e">
        <f t="shared" si="0"/>
        <v>#N/A</v>
      </c>
      <c r="I22" s="35" t="e">
        <f t="shared" si="2"/>
        <v>#N/A</v>
      </c>
      <c r="J22" s="12"/>
      <c r="K22" s="25"/>
      <c r="L22" s="22"/>
      <c r="M22" s="24"/>
      <c r="N22" s="21"/>
      <c r="O22" s="115"/>
      <c r="P22" s="115"/>
      <c r="Q22" s="23"/>
    </row>
    <row r="23" spans="1:17" ht="15" customHeight="1">
      <c r="A23" s="13">
        <v>18</v>
      </c>
      <c r="B23" s="89"/>
      <c r="C23" s="90"/>
      <c r="D23" s="11" t="e">
        <f>HLOOKUP(YEAR(B23),'Indices TJ'!$A$1:$BZ$13,MONTH(B23)+1)</f>
        <v>#N/A</v>
      </c>
      <c r="E23" s="11">
        <f>HLOOKUP(YEAR($E$2),'Indices TJ'!$A$1:$BZ$13,MONTH($E$2)+1)</f>
        <v>73.008384</v>
      </c>
      <c r="F23" s="89"/>
      <c r="G23" s="14">
        <f t="shared" si="1"/>
        <v>14.620000000000001</v>
      </c>
      <c r="H23" s="31" t="e">
        <f t="shared" si="0"/>
        <v>#N/A</v>
      </c>
      <c r="I23" s="35" t="e">
        <f t="shared" si="2"/>
        <v>#N/A</v>
      </c>
      <c r="J23" s="12"/>
      <c r="K23" s="25"/>
      <c r="L23" s="22"/>
      <c r="M23" s="24"/>
      <c r="N23" s="21"/>
      <c r="O23" s="115"/>
      <c r="P23" s="115"/>
      <c r="Q23" s="23"/>
    </row>
    <row r="24" spans="1:17" ht="15" customHeight="1">
      <c r="A24" s="13">
        <v>19</v>
      </c>
      <c r="B24" s="89"/>
      <c r="C24" s="90"/>
      <c r="D24" s="11" t="e">
        <f>HLOOKUP(YEAR(B24),'Indices TJ'!$A$1:$BZ$13,MONTH(B24)+1)</f>
        <v>#N/A</v>
      </c>
      <c r="E24" s="11">
        <f>HLOOKUP(YEAR($E$2),'Indices TJ'!$A$1:$BZ$13,MONTH($E$2)+1)</f>
        <v>73.008384</v>
      </c>
      <c r="F24" s="89"/>
      <c r="G24" s="14">
        <f t="shared" si="1"/>
        <v>14.620000000000001</v>
      </c>
      <c r="H24" s="31" t="e">
        <f t="shared" si="0"/>
        <v>#N/A</v>
      </c>
      <c r="I24" s="35" t="e">
        <f t="shared" si="2"/>
        <v>#N/A</v>
      </c>
      <c r="J24" s="12"/>
      <c r="K24" s="25"/>
      <c r="L24" s="22"/>
      <c r="M24" s="24"/>
      <c r="N24" s="21"/>
      <c r="O24" s="115"/>
      <c r="P24" s="115"/>
      <c r="Q24" s="23"/>
    </row>
    <row r="25" spans="1:17" ht="15" customHeight="1">
      <c r="A25" s="13">
        <v>20</v>
      </c>
      <c r="B25" s="89"/>
      <c r="C25" s="90"/>
      <c r="D25" s="11" t="e">
        <f>HLOOKUP(YEAR(B25),'Indices TJ'!$A$1:$BZ$13,MONTH(B25)+1)</f>
        <v>#N/A</v>
      </c>
      <c r="E25" s="11">
        <f>HLOOKUP(YEAR($E$2),'Indices TJ'!$A$1:$BZ$13,MONTH($E$2)+1)</f>
        <v>73.008384</v>
      </c>
      <c r="F25" s="89"/>
      <c r="G25" s="14">
        <f t="shared" si="1"/>
        <v>14.620000000000001</v>
      </c>
      <c r="H25" s="31" t="e">
        <f t="shared" si="0"/>
        <v>#N/A</v>
      </c>
      <c r="I25" s="35" t="e">
        <f t="shared" si="2"/>
        <v>#N/A</v>
      </c>
      <c r="J25" s="12"/>
      <c r="K25" s="25"/>
      <c r="L25" s="22"/>
      <c r="M25" s="24"/>
      <c r="N25" s="21"/>
      <c r="O25" s="115"/>
      <c r="P25" s="115"/>
      <c r="Q25" s="23"/>
    </row>
    <row r="26" spans="1:17" ht="15" customHeight="1">
      <c r="A26" s="13">
        <v>21</v>
      </c>
      <c r="B26" s="89"/>
      <c r="C26" s="90"/>
      <c r="D26" s="11" t="e">
        <f>HLOOKUP(YEAR(B26),'Indices TJ'!$A$1:$BZ$13,MONTH(B26)+1)</f>
        <v>#N/A</v>
      </c>
      <c r="E26" s="11">
        <f>HLOOKUP(YEAR($E$2),'Indices TJ'!$A$1:$BZ$13,MONTH($E$2)+1)</f>
        <v>73.008384</v>
      </c>
      <c r="F26" s="89"/>
      <c r="G26" s="14">
        <f t="shared" si="1"/>
        <v>14.620000000000001</v>
      </c>
      <c r="H26" s="31" t="e">
        <f t="shared" si="0"/>
        <v>#N/A</v>
      </c>
      <c r="I26" s="35" t="e">
        <f t="shared" si="2"/>
        <v>#N/A</v>
      </c>
      <c r="J26" s="12"/>
      <c r="K26" s="25"/>
      <c r="L26" s="22"/>
      <c r="M26" s="24"/>
      <c r="N26" s="21"/>
      <c r="O26" s="115"/>
      <c r="P26" s="115"/>
      <c r="Q26" s="23"/>
    </row>
    <row r="27" spans="1:10" ht="12.75">
      <c r="A27" s="13">
        <v>22</v>
      </c>
      <c r="B27" s="89"/>
      <c r="C27" s="90"/>
      <c r="D27" s="11" t="e">
        <f>HLOOKUP(YEAR(B27),'Indices TJ'!$A$1:$BZ$13,MONTH(B27)+1)</f>
        <v>#N/A</v>
      </c>
      <c r="E27" s="11">
        <f>HLOOKUP(YEAR($E$2),'Indices TJ'!$A$1:$BZ$13,MONTH($E$2)+1)</f>
        <v>73.008384</v>
      </c>
      <c r="F27" s="89"/>
      <c r="G27" s="14">
        <f t="shared" si="1"/>
        <v>14.620000000000001</v>
      </c>
      <c r="H27" s="31" t="e">
        <f t="shared" si="0"/>
        <v>#N/A</v>
      </c>
      <c r="I27" s="35" t="e">
        <f t="shared" si="2"/>
        <v>#N/A</v>
      </c>
      <c r="J27" s="12"/>
    </row>
    <row r="28" spans="1:10" ht="12.75">
      <c r="A28" s="13">
        <v>23</v>
      </c>
      <c r="B28" s="89"/>
      <c r="C28" s="90"/>
      <c r="D28" s="11" t="e">
        <f>HLOOKUP(YEAR(B28),'Indices TJ'!$A$1:$BZ$13,MONTH(B28)+1)</f>
        <v>#N/A</v>
      </c>
      <c r="E28" s="11">
        <f>HLOOKUP(YEAR($E$2),'Indices TJ'!$A$1:$BZ$13,MONTH($E$2)+1)</f>
        <v>73.008384</v>
      </c>
      <c r="F28" s="89"/>
      <c r="G28" s="14">
        <f t="shared" si="1"/>
        <v>14.620000000000001</v>
      </c>
      <c r="H28" s="31" t="e">
        <f t="shared" si="0"/>
        <v>#N/A</v>
      </c>
      <c r="I28" s="35" t="e">
        <f t="shared" si="2"/>
        <v>#N/A</v>
      </c>
      <c r="J28" s="12"/>
    </row>
    <row r="29" spans="1:10" ht="12.75">
      <c r="A29" s="13">
        <v>24</v>
      </c>
      <c r="B29" s="89"/>
      <c r="C29" s="90"/>
      <c r="D29" s="11" t="e">
        <f>HLOOKUP(YEAR(B29),'Indices TJ'!$A$1:$BZ$13,MONTH(B29)+1)</f>
        <v>#N/A</v>
      </c>
      <c r="E29" s="11">
        <f>HLOOKUP(YEAR($E$2),'Indices TJ'!$A$1:$BZ$13,MONTH($E$2)+1)</f>
        <v>73.008384</v>
      </c>
      <c r="F29" s="89"/>
      <c r="G29" s="14">
        <f t="shared" si="1"/>
        <v>14.620000000000001</v>
      </c>
      <c r="H29" s="31" t="e">
        <f t="shared" si="0"/>
        <v>#N/A</v>
      </c>
      <c r="I29" s="35" t="e">
        <f t="shared" si="2"/>
        <v>#N/A</v>
      </c>
      <c r="J29" s="12"/>
    </row>
    <row r="30" spans="1:10" ht="12.75">
      <c r="A30" s="13">
        <v>25</v>
      </c>
      <c r="B30" s="89"/>
      <c r="C30" s="90"/>
      <c r="D30" s="11" t="e">
        <f>HLOOKUP(YEAR(B30),'Indices TJ'!$A$1:$BZ$13,MONTH(B30)+1)</f>
        <v>#N/A</v>
      </c>
      <c r="E30" s="11">
        <f>HLOOKUP(YEAR($E$2),'Indices TJ'!$A$1:$BZ$13,MONTH($E$2)+1)</f>
        <v>73.008384</v>
      </c>
      <c r="F30" s="89"/>
      <c r="G30" s="14">
        <f t="shared" si="1"/>
        <v>14.620000000000001</v>
      </c>
      <c r="H30" s="31" t="e">
        <f t="shared" si="0"/>
        <v>#N/A</v>
      </c>
      <c r="I30" s="35" t="e">
        <f t="shared" si="2"/>
        <v>#N/A</v>
      </c>
      <c r="J30" s="12"/>
    </row>
    <row r="31" spans="1:10" ht="12.75">
      <c r="A31" s="13">
        <v>26</v>
      </c>
      <c r="B31" s="89"/>
      <c r="C31" s="90"/>
      <c r="D31" s="11" t="e">
        <f>HLOOKUP(YEAR(B31),'Indices TJ'!$A$1:$BZ$13,MONTH(B31)+1)</f>
        <v>#N/A</v>
      </c>
      <c r="E31" s="11">
        <f>HLOOKUP(YEAR($E$2),'Indices TJ'!$A$1:$BZ$13,MONTH($E$2)+1)</f>
        <v>73.008384</v>
      </c>
      <c r="F31" s="89"/>
      <c r="G31" s="14">
        <f t="shared" si="1"/>
        <v>14.620000000000001</v>
      </c>
      <c r="H31" s="31" t="e">
        <f t="shared" si="0"/>
        <v>#N/A</v>
      </c>
      <c r="I31" s="35" t="e">
        <f t="shared" si="2"/>
        <v>#N/A</v>
      </c>
      <c r="J31" s="12"/>
    </row>
    <row r="32" spans="1:10" ht="12.75">
      <c r="A32" s="13">
        <v>27</v>
      </c>
      <c r="B32" s="89"/>
      <c r="C32" s="90"/>
      <c r="D32" s="11" t="e">
        <f>HLOOKUP(YEAR(B32),'Indices TJ'!$A$1:$BZ$13,MONTH(B32)+1)</f>
        <v>#N/A</v>
      </c>
      <c r="E32" s="11">
        <f>HLOOKUP(YEAR($E$2),'Indices TJ'!$A$1:$BZ$13,MONTH($E$2)+1)</f>
        <v>73.008384</v>
      </c>
      <c r="F32" s="89"/>
      <c r="G32" s="14">
        <f t="shared" si="1"/>
        <v>14.620000000000001</v>
      </c>
      <c r="H32" s="31" t="e">
        <f t="shared" si="0"/>
        <v>#N/A</v>
      </c>
      <c r="I32" s="35" t="e">
        <f t="shared" si="2"/>
        <v>#N/A</v>
      </c>
      <c r="J32" s="12"/>
    </row>
    <row r="33" spans="1:10" ht="12.75">
      <c r="A33" s="13">
        <v>28</v>
      </c>
      <c r="B33" s="89"/>
      <c r="C33" s="90"/>
      <c r="D33" s="11" t="e">
        <f>HLOOKUP(YEAR(B33),'Indices TJ'!$A$1:$BZ$13,MONTH(B33)+1)</f>
        <v>#N/A</v>
      </c>
      <c r="E33" s="11">
        <f>HLOOKUP(YEAR($E$2),'Indices TJ'!$A$1:$BZ$13,MONTH($E$2)+1)</f>
        <v>73.008384</v>
      </c>
      <c r="F33" s="89"/>
      <c r="G33" s="14">
        <f t="shared" si="1"/>
        <v>14.620000000000001</v>
      </c>
      <c r="H33" s="31" t="e">
        <f t="shared" si="0"/>
        <v>#N/A</v>
      </c>
      <c r="I33" s="35" t="e">
        <f t="shared" si="2"/>
        <v>#N/A</v>
      </c>
      <c r="J33" s="12"/>
    </row>
    <row r="34" spans="1:10" ht="12.75">
      <c r="A34" s="13">
        <v>29</v>
      </c>
      <c r="B34" s="89"/>
      <c r="C34" s="90"/>
      <c r="D34" s="11" t="e">
        <f>HLOOKUP(YEAR(B34),'Indices TJ'!$A$1:$BZ$13,MONTH(B34)+1)</f>
        <v>#N/A</v>
      </c>
      <c r="E34" s="11">
        <f>HLOOKUP(YEAR($E$2),'Indices TJ'!$A$1:$BZ$13,MONTH($E$2)+1)</f>
        <v>73.008384</v>
      </c>
      <c r="F34" s="89"/>
      <c r="G34" s="14">
        <f t="shared" si="1"/>
        <v>14.620000000000001</v>
      </c>
      <c r="H34" s="31" t="e">
        <f t="shared" si="0"/>
        <v>#N/A</v>
      </c>
      <c r="I34" s="35" t="e">
        <f t="shared" si="2"/>
        <v>#N/A</v>
      </c>
      <c r="J34" s="12"/>
    </row>
    <row r="35" spans="1:10" ht="12.75">
      <c r="A35" s="13">
        <v>30</v>
      </c>
      <c r="B35" s="89"/>
      <c r="C35" s="90"/>
      <c r="D35" s="11" t="e">
        <f>HLOOKUP(YEAR(B35),'Indices TJ'!$A$1:$BZ$13,MONTH(B35)+1)</f>
        <v>#N/A</v>
      </c>
      <c r="E35" s="11">
        <f>HLOOKUP(YEAR($E$2),'Indices TJ'!$A$1:$BZ$13,MONTH($E$2)+1)</f>
        <v>73.008384</v>
      </c>
      <c r="F35" s="89"/>
      <c r="G35" s="14">
        <f t="shared" si="1"/>
        <v>14.620000000000001</v>
      </c>
      <c r="H35" s="31" t="e">
        <f t="shared" si="0"/>
        <v>#N/A</v>
      </c>
      <c r="I35" s="35" t="e">
        <f t="shared" si="2"/>
        <v>#N/A</v>
      </c>
      <c r="J35" s="12"/>
    </row>
    <row r="36" spans="1:9" ht="12.75">
      <c r="A36" s="13">
        <v>31</v>
      </c>
      <c r="B36" s="89"/>
      <c r="C36" s="90"/>
      <c r="D36" s="11" t="e">
        <f>HLOOKUP(YEAR(B36),'Indices TJ'!$A$1:$BZ$13,MONTH(B36)+1)</f>
        <v>#N/A</v>
      </c>
      <c r="E36" s="11">
        <f>HLOOKUP(YEAR($E$2),'Indices TJ'!$A$1:$BZ$13,MONTH($E$2)+1)</f>
        <v>73.008384</v>
      </c>
      <c r="F36" s="89"/>
      <c r="G36" s="14">
        <f t="shared" si="1"/>
        <v>14.620000000000001</v>
      </c>
      <c r="H36" s="31" t="e">
        <f t="shared" si="0"/>
        <v>#N/A</v>
      </c>
      <c r="I36" s="35" t="e">
        <f t="shared" si="2"/>
        <v>#N/A</v>
      </c>
    </row>
    <row r="37" spans="1:9" ht="12.75">
      <c r="A37" s="13">
        <v>32</v>
      </c>
      <c r="B37" s="89"/>
      <c r="C37" s="90"/>
      <c r="D37" s="11" t="e">
        <f>HLOOKUP(YEAR(B37),'Indices TJ'!$A$1:$BZ$13,MONTH(B37)+1)</f>
        <v>#N/A</v>
      </c>
      <c r="E37" s="11">
        <f>HLOOKUP(YEAR($E$2),'Indices TJ'!$A$1:$BZ$13,MONTH($E$2)+1)</f>
        <v>73.008384</v>
      </c>
      <c r="F37" s="89"/>
      <c r="G37" s="14">
        <f t="shared" si="1"/>
        <v>14.620000000000001</v>
      </c>
      <c r="H37" s="31" t="e">
        <f t="shared" si="0"/>
        <v>#N/A</v>
      </c>
      <c r="I37" s="35" t="e">
        <f t="shared" si="2"/>
        <v>#N/A</v>
      </c>
    </row>
    <row r="38" spans="1:9" ht="12.75">
      <c r="A38" s="13">
        <v>33</v>
      </c>
      <c r="B38" s="89"/>
      <c r="C38" s="90"/>
      <c r="D38" s="11" t="e">
        <f>HLOOKUP(YEAR(B38),'Indices TJ'!$A$1:$BZ$13,MONTH(B38)+1)</f>
        <v>#N/A</v>
      </c>
      <c r="E38" s="11">
        <f>HLOOKUP(YEAR($E$2),'Indices TJ'!$A$1:$BZ$13,MONTH($E$2)+1)</f>
        <v>73.008384</v>
      </c>
      <c r="F38" s="89"/>
      <c r="G38" s="14">
        <f t="shared" si="1"/>
        <v>14.620000000000001</v>
      </c>
      <c r="H38" s="31" t="e">
        <f aca="true" t="shared" si="3" ref="H38:H69">(((C38/D38)*E38))+(((C38/D38)*E38))*G38</f>
        <v>#N/A</v>
      </c>
      <c r="I38" s="35" t="e">
        <f t="shared" si="2"/>
        <v>#N/A</v>
      </c>
    </row>
    <row r="39" spans="1:9" ht="12.75">
      <c r="A39" s="13">
        <v>34</v>
      </c>
      <c r="B39" s="89"/>
      <c r="C39" s="90"/>
      <c r="D39" s="11" t="e">
        <f>HLOOKUP(YEAR(B39),'Indices TJ'!$A$1:$BZ$13,MONTH(B39)+1)</f>
        <v>#N/A</v>
      </c>
      <c r="E39" s="11">
        <f>HLOOKUP(YEAR($E$2),'Indices TJ'!$A$1:$BZ$13,MONTH($E$2)+1)</f>
        <v>73.008384</v>
      </c>
      <c r="F39" s="89"/>
      <c r="G39" s="14">
        <f t="shared" si="1"/>
        <v>14.620000000000001</v>
      </c>
      <c r="H39" s="31" t="e">
        <f t="shared" si="3"/>
        <v>#N/A</v>
      </c>
      <c r="I39" s="35" t="e">
        <f aca="true" t="shared" si="4" ref="I39:I70">I38+H39</f>
        <v>#N/A</v>
      </c>
    </row>
    <row r="40" spans="1:9" ht="12.75">
      <c r="A40" s="13">
        <v>35</v>
      </c>
      <c r="B40" s="89"/>
      <c r="C40" s="90"/>
      <c r="D40" s="11" t="e">
        <f>HLOOKUP(YEAR(B40),'Indices TJ'!$A$1:$BZ$13,MONTH(B40)+1)</f>
        <v>#N/A</v>
      </c>
      <c r="E40" s="11">
        <f>HLOOKUP(YEAR($E$2),'Indices TJ'!$A$1:$BZ$13,MONTH($E$2)+1)</f>
        <v>73.008384</v>
      </c>
      <c r="F40" s="89"/>
      <c r="G40" s="14">
        <f t="shared" si="1"/>
        <v>14.620000000000001</v>
      </c>
      <c r="H40" s="31" t="e">
        <f t="shared" si="3"/>
        <v>#N/A</v>
      </c>
      <c r="I40" s="35" t="e">
        <f t="shared" si="4"/>
        <v>#N/A</v>
      </c>
    </row>
    <row r="41" spans="1:9" ht="12.75">
      <c r="A41" s="13">
        <v>36</v>
      </c>
      <c r="B41" s="89"/>
      <c r="C41" s="90"/>
      <c r="D41" s="11" t="e">
        <f>HLOOKUP(YEAR(B41),'Indices TJ'!$A$1:$BZ$13,MONTH(B41)+1)</f>
        <v>#N/A</v>
      </c>
      <c r="E41" s="11">
        <f>HLOOKUP(YEAR($E$2),'Indices TJ'!$A$1:$BZ$13,MONTH($E$2)+1)</f>
        <v>73.008384</v>
      </c>
      <c r="F41" s="89"/>
      <c r="G41" s="14">
        <f t="shared" si="1"/>
        <v>14.620000000000001</v>
      </c>
      <c r="H41" s="31" t="e">
        <f t="shared" si="3"/>
        <v>#N/A</v>
      </c>
      <c r="I41" s="35" t="e">
        <f t="shared" si="4"/>
        <v>#N/A</v>
      </c>
    </row>
    <row r="42" spans="1:9" ht="12.75">
      <c r="A42" s="13">
        <v>37</v>
      </c>
      <c r="B42" s="89"/>
      <c r="C42" s="90"/>
      <c r="D42" s="11" t="e">
        <f>HLOOKUP(YEAR(B42),'Indices TJ'!$A$1:$BZ$13,MONTH(B42)+1)</f>
        <v>#N/A</v>
      </c>
      <c r="E42" s="11">
        <f>HLOOKUP(YEAR($E$2),'Indices TJ'!$A$1:$BZ$13,MONTH($E$2)+1)</f>
        <v>73.008384</v>
      </c>
      <c r="F42" s="89"/>
      <c r="G42" s="14">
        <f t="shared" si="1"/>
        <v>14.620000000000001</v>
      </c>
      <c r="H42" s="31" t="e">
        <f t="shared" si="3"/>
        <v>#N/A</v>
      </c>
      <c r="I42" s="35" t="e">
        <f t="shared" si="4"/>
        <v>#N/A</v>
      </c>
    </row>
    <row r="43" spans="1:9" ht="12.75">
      <c r="A43" s="13">
        <v>38</v>
      </c>
      <c r="B43" s="89"/>
      <c r="C43" s="90"/>
      <c r="D43" s="11" t="e">
        <f>HLOOKUP(YEAR(B43),'Indices TJ'!$A$1:$BZ$13,MONTH(B43)+1)</f>
        <v>#N/A</v>
      </c>
      <c r="E43" s="11">
        <f>HLOOKUP(YEAR($E$2),'Indices TJ'!$A$1:$BZ$13,MONTH($E$2)+1)</f>
        <v>73.008384</v>
      </c>
      <c r="F43" s="89"/>
      <c r="G43" s="14">
        <f t="shared" si="1"/>
        <v>14.620000000000001</v>
      </c>
      <c r="H43" s="31" t="e">
        <f t="shared" si="3"/>
        <v>#N/A</v>
      </c>
      <c r="I43" s="35" t="e">
        <f t="shared" si="4"/>
        <v>#N/A</v>
      </c>
    </row>
    <row r="44" spans="1:9" ht="12.75">
      <c r="A44" s="13">
        <v>39</v>
      </c>
      <c r="B44" s="89"/>
      <c r="C44" s="90"/>
      <c r="D44" s="11" t="e">
        <f>HLOOKUP(YEAR(B44),'Indices TJ'!$A$1:$BZ$13,MONTH(B44)+1)</f>
        <v>#N/A</v>
      </c>
      <c r="E44" s="11">
        <f>HLOOKUP(YEAR($E$2),'Indices TJ'!$A$1:$BZ$13,MONTH($E$2)+1)</f>
        <v>73.008384</v>
      </c>
      <c r="F44" s="89"/>
      <c r="G44" s="14">
        <f t="shared" si="1"/>
        <v>14.620000000000001</v>
      </c>
      <c r="H44" s="31" t="e">
        <f t="shared" si="3"/>
        <v>#N/A</v>
      </c>
      <c r="I44" s="35" t="e">
        <f t="shared" si="4"/>
        <v>#N/A</v>
      </c>
    </row>
    <row r="45" spans="1:10" ht="12.75">
      <c r="A45" s="13">
        <v>40</v>
      </c>
      <c r="B45" s="89"/>
      <c r="C45" s="90"/>
      <c r="D45" s="11" t="e">
        <f>HLOOKUP(YEAR(B45),'Indices TJ'!$A$1:$BZ$13,MONTH(B45)+1)</f>
        <v>#N/A</v>
      </c>
      <c r="E45" s="11">
        <f>HLOOKUP(YEAR($E$2),'Indices TJ'!$A$1:$BZ$13,MONTH($E$2)+1)</f>
        <v>73.008384</v>
      </c>
      <c r="F45" s="89"/>
      <c r="G45" s="14">
        <f t="shared" si="1"/>
        <v>14.620000000000001</v>
      </c>
      <c r="H45" s="31" t="e">
        <f t="shared" si="3"/>
        <v>#N/A</v>
      </c>
      <c r="I45" s="35" t="e">
        <f t="shared" si="4"/>
        <v>#N/A</v>
      </c>
      <c r="J45" s="12"/>
    </row>
    <row r="46" spans="1:9" ht="12.75">
      <c r="A46" s="13">
        <v>41</v>
      </c>
      <c r="B46" s="89"/>
      <c r="C46" s="90"/>
      <c r="D46" s="11" t="e">
        <f>HLOOKUP(YEAR(B46),'Indices TJ'!$A$1:$BZ$13,MONTH(B46)+1)</f>
        <v>#N/A</v>
      </c>
      <c r="E46" s="11">
        <f>HLOOKUP(YEAR($E$2),'Indices TJ'!$A$1:$BZ$13,MONTH($E$2)+1)</f>
        <v>73.008384</v>
      </c>
      <c r="F46" s="89"/>
      <c r="G46" s="14">
        <f t="shared" si="1"/>
        <v>14.620000000000001</v>
      </c>
      <c r="H46" s="31" t="e">
        <f t="shared" si="3"/>
        <v>#N/A</v>
      </c>
      <c r="I46" s="35" t="e">
        <f t="shared" si="4"/>
        <v>#N/A</v>
      </c>
    </row>
    <row r="47" spans="1:9" ht="12.75">
      <c r="A47" s="13">
        <v>42</v>
      </c>
      <c r="B47" s="89"/>
      <c r="C47" s="90"/>
      <c r="D47" s="11" t="e">
        <f>HLOOKUP(YEAR(B47),'Indices TJ'!$A$1:$BZ$13,MONTH(B47)+1)</f>
        <v>#N/A</v>
      </c>
      <c r="E47" s="11">
        <f>HLOOKUP(YEAR($E$2),'Indices TJ'!$A$1:$BZ$13,MONTH($E$2)+1)</f>
        <v>73.008384</v>
      </c>
      <c r="F47" s="89"/>
      <c r="G47" s="14">
        <f t="shared" si="1"/>
        <v>14.620000000000001</v>
      </c>
      <c r="H47" s="31" t="e">
        <f t="shared" si="3"/>
        <v>#N/A</v>
      </c>
      <c r="I47" s="35" t="e">
        <f t="shared" si="4"/>
        <v>#N/A</v>
      </c>
    </row>
    <row r="48" spans="1:9" ht="12.75">
      <c r="A48" s="13">
        <v>43</v>
      </c>
      <c r="B48" s="89"/>
      <c r="C48" s="90"/>
      <c r="D48" s="11" t="e">
        <f>HLOOKUP(YEAR(B48),'Indices TJ'!$A$1:$BZ$13,MONTH(B48)+1)</f>
        <v>#N/A</v>
      </c>
      <c r="E48" s="11">
        <f>HLOOKUP(YEAR($E$2),'Indices TJ'!$A$1:$BZ$13,MONTH($E$2)+1)</f>
        <v>73.008384</v>
      </c>
      <c r="F48" s="89"/>
      <c r="G48" s="14">
        <f t="shared" si="1"/>
        <v>14.620000000000001</v>
      </c>
      <c r="H48" s="31" t="e">
        <f t="shared" si="3"/>
        <v>#N/A</v>
      </c>
      <c r="I48" s="35" t="e">
        <f t="shared" si="4"/>
        <v>#N/A</v>
      </c>
    </row>
    <row r="49" spans="1:9" ht="12.75">
      <c r="A49" s="13">
        <v>44</v>
      </c>
      <c r="B49" s="89"/>
      <c r="C49" s="90"/>
      <c r="D49" s="11" t="e">
        <f>HLOOKUP(YEAR(B49),'Indices TJ'!$A$1:$BZ$13,MONTH(B49)+1)</f>
        <v>#N/A</v>
      </c>
      <c r="E49" s="11">
        <f>HLOOKUP(YEAR($E$2),'Indices TJ'!$A$1:$BZ$13,MONTH($E$2)+1)</f>
        <v>73.008384</v>
      </c>
      <c r="F49" s="89"/>
      <c r="G49" s="14">
        <f t="shared" si="1"/>
        <v>14.620000000000001</v>
      </c>
      <c r="H49" s="31" t="e">
        <f t="shared" si="3"/>
        <v>#N/A</v>
      </c>
      <c r="I49" s="35" t="e">
        <f t="shared" si="4"/>
        <v>#N/A</v>
      </c>
    </row>
    <row r="50" spans="1:9" ht="12.75">
      <c r="A50" s="13">
        <v>45</v>
      </c>
      <c r="B50" s="89"/>
      <c r="C50" s="90"/>
      <c r="D50" s="11" t="e">
        <f>HLOOKUP(YEAR(B50),'Indices TJ'!$A$1:$BZ$13,MONTH(B50)+1)</f>
        <v>#N/A</v>
      </c>
      <c r="E50" s="11">
        <f>HLOOKUP(YEAR($E$2),'Indices TJ'!$A$1:$BZ$13,MONTH($E$2)+1)</f>
        <v>73.008384</v>
      </c>
      <c r="F50" s="89"/>
      <c r="G50" s="14">
        <f t="shared" si="1"/>
        <v>14.620000000000001</v>
      </c>
      <c r="H50" s="31" t="e">
        <f t="shared" si="3"/>
        <v>#N/A</v>
      </c>
      <c r="I50" s="35" t="e">
        <f t="shared" si="4"/>
        <v>#N/A</v>
      </c>
    </row>
    <row r="51" spans="1:9" ht="12.75">
      <c r="A51" s="13">
        <v>46</v>
      </c>
      <c r="B51" s="89"/>
      <c r="C51" s="90"/>
      <c r="D51" s="11" t="e">
        <f>HLOOKUP(YEAR(B51),'Indices TJ'!$A$1:$BZ$13,MONTH(B51)+1)</f>
        <v>#N/A</v>
      </c>
      <c r="E51" s="11">
        <f>HLOOKUP(YEAR($E$2),'Indices TJ'!$A$1:$BZ$13,MONTH($E$2)+1)</f>
        <v>73.008384</v>
      </c>
      <c r="F51" s="89"/>
      <c r="G51" s="14">
        <f t="shared" si="1"/>
        <v>14.620000000000001</v>
      </c>
      <c r="H51" s="31" t="e">
        <f t="shared" si="3"/>
        <v>#N/A</v>
      </c>
      <c r="I51" s="35" t="e">
        <f t="shared" si="4"/>
        <v>#N/A</v>
      </c>
    </row>
    <row r="52" spans="1:9" ht="12.75">
      <c r="A52" s="13">
        <v>47</v>
      </c>
      <c r="B52" s="89"/>
      <c r="C52" s="90"/>
      <c r="D52" s="11" t="e">
        <f>HLOOKUP(YEAR(B52),'Indices TJ'!$A$1:$BZ$13,MONTH(B52)+1)</f>
        <v>#N/A</v>
      </c>
      <c r="E52" s="11">
        <f>HLOOKUP(YEAR($E$2),'Indices TJ'!$A$1:$BZ$13,MONTH($E$2)+1)</f>
        <v>73.008384</v>
      </c>
      <c r="F52" s="89"/>
      <c r="G52" s="14">
        <f t="shared" si="1"/>
        <v>14.620000000000001</v>
      </c>
      <c r="H52" s="31" t="e">
        <f t="shared" si="3"/>
        <v>#N/A</v>
      </c>
      <c r="I52" s="35" t="e">
        <f t="shared" si="4"/>
        <v>#N/A</v>
      </c>
    </row>
    <row r="53" spans="1:9" ht="12.75">
      <c r="A53" s="13">
        <v>48</v>
      </c>
      <c r="B53" s="89"/>
      <c r="C53" s="90"/>
      <c r="D53" s="11" t="e">
        <f>HLOOKUP(YEAR(B53),'Indices TJ'!$A$1:$BZ$13,MONTH(B53)+1)</f>
        <v>#N/A</v>
      </c>
      <c r="E53" s="11">
        <f>HLOOKUP(YEAR($E$2),'Indices TJ'!$A$1:$BZ$13,MONTH($E$2)+1)</f>
        <v>73.008384</v>
      </c>
      <c r="F53" s="89"/>
      <c r="G53" s="14">
        <f t="shared" si="1"/>
        <v>14.620000000000001</v>
      </c>
      <c r="H53" s="31" t="e">
        <f t="shared" si="3"/>
        <v>#N/A</v>
      </c>
      <c r="I53" s="35" t="e">
        <f t="shared" si="4"/>
        <v>#N/A</v>
      </c>
    </row>
    <row r="54" spans="1:9" ht="12.75">
      <c r="A54" s="13">
        <v>49</v>
      </c>
      <c r="B54" s="89"/>
      <c r="C54" s="90"/>
      <c r="D54" s="11" t="e">
        <f>HLOOKUP(YEAR(B54),'Indices TJ'!$A$1:$BZ$13,MONTH(B54)+1)</f>
        <v>#N/A</v>
      </c>
      <c r="E54" s="11">
        <f>HLOOKUP(YEAR($E$2),'Indices TJ'!$A$1:$BZ$13,MONTH($E$2)+1)</f>
        <v>73.008384</v>
      </c>
      <c r="F54" s="89"/>
      <c r="G54" s="14">
        <f t="shared" si="1"/>
        <v>14.620000000000001</v>
      </c>
      <c r="H54" s="31" t="e">
        <f t="shared" si="3"/>
        <v>#N/A</v>
      </c>
      <c r="I54" s="35" t="e">
        <f t="shared" si="4"/>
        <v>#N/A</v>
      </c>
    </row>
    <row r="55" spans="1:17" ht="15" customHeight="1">
      <c r="A55" s="13">
        <v>50</v>
      </c>
      <c r="B55" s="89"/>
      <c r="C55" s="90"/>
      <c r="D55" s="11" t="e">
        <f>HLOOKUP(YEAR(B55),'Indices TJ'!$A$1:$BZ$13,MONTH(B55)+1)</f>
        <v>#N/A</v>
      </c>
      <c r="E55" s="11">
        <f>HLOOKUP(YEAR($E$2),'Indices TJ'!$A$1:$BZ$13,MONTH($E$2)+1)</f>
        <v>73.008384</v>
      </c>
      <c r="F55" s="89"/>
      <c r="G55" s="14">
        <f t="shared" si="1"/>
        <v>14.620000000000001</v>
      </c>
      <c r="H55" s="31" t="e">
        <f t="shared" si="3"/>
        <v>#N/A</v>
      </c>
      <c r="I55" s="35" t="e">
        <f t="shared" si="4"/>
        <v>#N/A</v>
      </c>
      <c r="J55" s="12"/>
      <c r="K55" s="25"/>
      <c r="L55" s="22"/>
      <c r="M55" s="24"/>
      <c r="N55" s="21"/>
      <c r="O55" s="115"/>
      <c r="P55" s="115"/>
      <c r="Q55" s="23"/>
    </row>
    <row r="56" spans="1:17" ht="15" customHeight="1">
      <c r="A56" s="13">
        <v>51</v>
      </c>
      <c r="B56" s="89"/>
      <c r="C56" s="90"/>
      <c r="D56" s="11" t="e">
        <f>HLOOKUP(YEAR(B56),'Indices TJ'!$A$1:$BZ$13,MONTH(B56)+1)</f>
        <v>#N/A</v>
      </c>
      <c r="E56" s="11">
        <f>HLOOKUP(YEAR($E$2),'Indices TJ'!$A$1:$BZ$13,MONTH($E$2)+1)</f>
        <v>73.008384</v>
      </c>
      <c r="F56" s="89"/>
      <c r="G56" s="14">
        <f t="shared" si="1"/>
        <v>14.620000000000001</v>
      </c>
      <c r="H56" s="31" t="e">
        <f t="shared" si="3"/>
        <v>#N/A</v>
      </c>
      <c r="I56" s="35" t="e">
        <f t="shared" si="4"/>
        <v>#N/A</v>
      </c>
      <c r="J56" s="12"/>
      <c r="K56" s="25"/>
      <c r="L56" s="22"/>
      <c r="M56" s="24"/>
      <c r="N56" s="21"/>
      <c r="O56" s="115"/>
      <c r="P56" s="115"/>
      <c r="Q56" s="23"/>
    </row>
    <row r="57" spans="1:17" ht="15" customHeight="1">
      <c r="A57" s="13">
        <v>52</v>
      </c>
      <c r="B57" s="89"/>
      <c r="C57" s="90"/>
      <c r="D57" s="11" t="e">
        <f>HLOOKUP(YEAR(B57),'Indices TJ'!$A$1:$BZ$13,MONTH(B57)+1)</f>
        <v>#N/A</v>
      </c>
      <c r="E57" s="11">
        <f>HLOOKUP(YEAR($E$2),'Indices TJ'!$A$1:$BZ$13,MONTH($E$2)+1)</f>
        <v>73.008384</v>
      </c>
      <c r="F57" s="89"/>
      <c r="G57" s="14">
        <f t="shared" si="1"/>
        <v>14.620000000000001</v>
      </c>
      <c r="H57" s="31" t="e">
        <f t="shared" si="3"/>
        <v>#N/A</v>
      </c>
      <c r="I57" s="35" t="e">
        <f t="shared" si="4"/>
        <v>#N/A</v>
      </c>
      <c r="J57" s="12"/>
      <c r="K57" s="25"/>
      <c r="L57" s="22"/>
      <c r="M57" s="24"/>
      <c r="N57" s="21"/>
      <c r="O57" s="115"/>
      <c r="P57" s="115"/>
      <c r="Q57" s="23"/>
    </row>
    <row r="58" spans="1:17" ht="15" customHeight="1">
      <c r="A58" s="13">
        <v>53</v>
      </c>
      <c r="B58" s="89"/>
      <c r="C58" s="90"/>
      <c r="D58" s="11" t="e">
        <f>HLOOKUP(YEAR(B58),'Indices TJ'!$A$1:$BZ$13,MONTH(B58)+1)</f>
        <v>#N/A</v>
      </c>
      <c r="E58" s="11">
        <f>HLOOKUP(YEAR($E$2),'Indices TJ'!$A$1:$BZ$13,MONTH($E$2)+1)</f>
        <v>73.008384</v>
      </c>
      <c r="F58" s="89"/>
      <c r="G58" s="14">
        <f t="shared" si="1"/>
        <v>14.620000000000001</v>
      </c>
      <c r="H58" s="31" t="e">
        <f t="shared" si="3"/>
        <v>#N/A</v>
      </c>
      <c r="I58" s="35" t="e">
        <f t="shared" si="4"/>
        <v>#N/A</v>
      </c>
      <c r="J58" s="12"/>
      <c r="K58" s="25"/>
      <c r="L58" s="22"/>
      <c r="M58" s="24"/>
      <c r="N58" s="21"/>
      <c r="O58" s="115"/>
      <c r="P58" s="115"/>
      <c r="Q58" s="23"/>
    </row>
    <row r="59" spans="1:17" ht="15" customHeight="1">
      <c r="A59" s="13">
        <v>54</v>
      </c>
      <c r="B59" s="89"/>
      <c r="C59" s="90"/>
      <c r="D59" s="11" t="e">
        <f>HLOOKUP(YEAR(B59),'Indices TJ'!$A$1:$BZ$13,MONTH(B59)+1)</f>
        <v>#N/A</v>
      </c>
      <c r="E59" s="11">
        <f>HLOOKUP(YEAR($E$2),'Indices TJ'!$A$1:$BZ$13,MONTH($E$2)+1)</f>
        <v>73.008384</v>
      </c>
      <c r="F59" s="89"/>
      <c r="G59" s="14">
        <f t="shared" si="1"/>
        <v>14.620000000000001</v>
      </c>
      <c r="H59" s="31" t="e">
        <f t="shared" si="3"/>
        <v>#N/A</v>
      </c>
      <c r="I59" s="35" t="e">
        <f t="shared" si="4"/>
        <v>#N/A</v>
      </c>
      <c r="J59" s="12"/>
      <c r="K59" s="25"/>
      <c r="L59" s="22"/>
      <c r="M59" s="24"/>
      <c r="N59" s="21"/>
      <c r="O59" s="115"/>
      <c r="P59" s="115"/>
      <c r="Q59" s="23"/>
    </row>
    <row r="60" spans="1:17" ht="15" customHeight="1">
      <c r="A60" s="13">
        <v>55</v>
      </c>
      <c r="B60" s="89"/>
      <c r="C60" s="90"/>
      <c r="D60" s="11" t="e">
        <f>HLOOKUP(YEAR(B60),'Indices TJ'!$A$1:$BZ$13,MONTH(B60)+1)</f>
        <v>#N/A</v>
      </c>
      <c r="E60" s="11">
        <f>HLOOKUP(YEAR($E$2),'Indices TJ'!$A$1:$BZ$13,MONTH($E$2)+1)</f>
        <v>73.008384</v>
      </c>
      <c r="F60" s="89"/>
      <c r="G60" s="14">
        <f t="shared" si="1"/>
        <v>14.620000000000001</v>
      </c>
      <c r="H60" s="31" t="e">
        <f t="shared" si="3"/>
        <v>#N/A</v>
      </c>
      <c r="I60" s="35" t="e">
        <f t="shared" si="4"/>
        <v>#N/A</v>
      </c>
      <c r="J60" s="12"/>
      <c r="K60" s="25"/>
      <c r="L60" s="22"/>
      <c r="M60" s="24"/>
      <c r="N60" s="21"/>
      <c r="O60" s="115"/>
      <c r="P60" s="115"/>
      <c r="Q60" s="23"/>
    </row>
    <row r="61" spans="1:17" ht="15" customHeight="1">
      <c r="A61" s="13">
        <v>56</v>
      </c>
      <c r="B61" s="89"/>
      <c r="C61" s="90"/>
      <c r="D61" s="11" t="e">
        <f>HLOOKUP(YEAR(B61),'Indices TJ'!$A$1:$BZ$13,MONTH(B61)+1)</f>
        <v>#N/A</v>
      </c>
      <c r="E61" s="11">
        <f>HLOOKUP(YEAR($E$2),'Indices TJ'!$A$1:$BZ$13,MONTH($E$2)+1)</f>
        <v>73.008384</v>
      </c>
      <c r="F61" s="89"/>
      <c r="G61" s="14">
        <f t="shared" si="1"/>
        <v>14.620000000000001</v>
      </c>
      <c r="H61" s="31" t="e">
        <f t="shared" si="3"/>
        <v>#N/A</v>
      </c>
      <c r="I61" s="35" t="e">
        <f t="shared" si="4"/>
        <v>#N/A</v>
      </c>
      <c r="J61" s="12"/>
      <c r="K61" s="25"/>
      <c r="L61" s="22"/>
      <c r="M61" s="24"/>
      <c r="N61" s="21"/>
      <c r="O61" s="115"/>
      <c r="P61" s="115"/>
      <c r="Q61" s="23"/>
    </row>
    <row r="62" spans="1:17" ht="15" customHeight="1">
      <c r="A62" s="13">
        <v>57</v>
      </c>
      <c r="B62" s="89"/>
      <c r="C62" s="90"/>
      <c r="D62" s="11" t="e">
        <f>HLOOKUP(YEAR(B62),'Indices TJ'!$A$1:$BZ$13,MONTH(B62)+1)</f>
        <v>#N/A</v>
      </c>
      <c r="E62" s="11">
        <f>HLOOKUP(YEAR($E$2),'Indices TJ'!$A$1:$BZ$13,MONTH($E$2)+1)</f>
        <v>73.008384</v>
      </c>
      <c r="F62" s="89"/>
      <c r="G62" s="14">
        <f t="shared" si="1"/>
        <v>14.620000000000001</v>
      </c>
      <c r="H62" s="31" t="e">
        <f t="shared" si="3"/>
        <v>#N/A</v>
      </c>
      <c r="I62" s="35" t="e">
        <f t="shared" si="4"/>
        <v>#N/A</v>
      </c>
      <c r="J62" s="12"/>
      <c r="K62" s="25"/>
      <c r="L62" s="22"/>
      <c r="M62" s="24"/>
      <c r="N62" s="21"/>
      <c r="O62" s="115"/>
      <c r="P62" s="115"/>
      <c r="Q62" s="23"/>
    </row>
    <row r="63" spans="1:17" ht="15" customHeight="1">
      <c r="A63" s="13">
        <v>58</v>
      </c>
      <c r="B63" s="89"/>
      <c r="C63" s="90"/>
      <c r="D63" s="11" t="e">
        <f>HLOOKUP(YEAR(B63),'Indices TJ'!$A$1:$BZ$13,MONTH(B63)+1)</f>
        <v>#N/A</v>
      </c>
      <c r="E63" s="11">
        <f>HLOOKUP(YEAR($E$2),'Indices TJ'!$A$1:$BZ$13,MONTH($E$2)+1)</f>
        <v>73.008384</v>
      </c>
      <c r="F63" s="89"/>
      <c r="G63" s="14">
        <f t="shared" si="1"/>
        <v>14.620000000000001</v>
      </c>
      <c r="H63" s="31" t="e">
        <f t="shared" si="3"/>
        <v>#N/A</v>
      </c>
      <c r="I63" s="35" t="e">
        <f t="shared" si="4"/>
        <v>#N/A</v>
      </c>
      <c r="J63" s="12"/>
      <c r="K63" s="25"/>
      <c r="L63" s="22"/>
      <c r="M63" s="24"/>
      <c r="N63" s="21"/>
      <c r="O63" s="115"/>
      <c r="P63" s="115"/>
      <c r="Q63" s="23"/>
    </row>
    <row r="64" spans="1:17" ht="15" customHeight="1">
      <c r="A64" s="13">
        <v>59</v>
      </c>
      <c r="B64" s="89"/>
      <c r="C64" s="90"/>
      <c r="D64" s="11" t="e">
        <f>HLOOKUP(YEAR(B64),'Indices TJ'!$A$1:$BZ$13,MONTH(B64)+1)</f>
        <v>#N/A</v>
      </c>
      <c r="E64" s="11">
        <f>HLOOKUP(YEAR($E$2),'Indices TJ'!$A$1:$BZ$13,MONTH($E$2)+1)</f>
        <v>73.008384</v>
      </c>
      <c r="F64" s="89"/>
      <c r="G64" s="14">
        <f t="shared" si="1"/>
        <v>14.620000000000001</v>
      </c>
      <c r="H64" s="31" t="e">
        <f t="shared" si="3"/>
        <v>#N/A</v>
      </c>
      <c r="I64" s="35" t="e">
        <f t="shared" si="4"/>
        <v>#N/A</v>
      </c>
      <c r="J64" s="12"/>
      <c r="K64" s="25"/>
      <c r="L64" s="22"/>
      <c r="M64" s="24"/>
      <c r="N64" s="21"/>
      <c r="O64" s="115"/>
      <c r="P64" s="115"/>
      <c r="Q64" s="23"/>
    </row>
    <row r="65" spans="1:17" ht="15" customHeight="1">
      <c r="A65" s="13">
        <v>60</v>
      </c>
      <c r="B65" s="89"/>
      <c r="C65" s="90"/>
      <c r="D65" s="11" t="e">
        <f>HLOOKUP(YEAR(B65),'Indices TJ'!$A$1:$BZ$13,MONTH(B65)+1)</f>
        <v>#N/A</v>
      </c>
      <c r="E65" s="11">
        <f>HLOOKUP(YEAR($E$2),'Indices TJ'!$A$1:$BZ$13,MONTH($E$2)+1)</f>
        <v>73.008384</v>
      </c>
      <c r="F65" s="89"/>
      <c r="G65" s="14">
        <f t="shared" si="1"/>
        <v>14.620000000000001</v>
      </c>
      <c r="H65" s="31" t="e">
        <f t="shared" si="3"/>
        <v>#N/A</v>
      </c>
      <c r="I65" s="35" t="e">
        <f t="shared" si="4"/>
        <v>#N/A</v>
      </c>
      <c r="J65" s="12"/>
      <c r="K65" s="25"/>
      <c r="L65" s="22"/>
      <c r="M65" s="24"/>
      <c r="N65" s="21"/>
      <c r="O65" s="115"/>
      <c r="P65" s="115"/>
      <c r="Q65" s="23"/>
    </row>
    <row r="66" spans="1:17" ht="15" customHeight="1">
      <c r="A66" s="13">
        <v>61</v>
      </c>
      <c r="B66" s="89"/>
      <c r="C66" s="90"/>
      <c r="D66" s="11" t="e">
        <f>HLOOKUP(YEAR(B66),'Indices TJ'!$A$1:$BZ$13,MONTH(B66)+1)</f>
        <v>#N/A</v>
      </c>
      <c r="E66" s="11">
        <f>HLOOKUP(YEAR($E$2),'Indices TJ'!$A$1:$BZ$13,MONTH($E$2)+1)</f>
        <v>73.008384</v>
      </c>
      <c r="F66" s="89"/>
      <c r="G66" s="14">
        <f t="shared" si="1"/>
        <v>14.620000000000001</v>
      </c>
      <c r="H66" s="31" t="e">
        <f t="shared" si="3"/>
        <v>#N/A</v>
      </c>
      <c r="I66" s="35" t="e">
        <f t="shared" si="4"/>
        <v>#N/A</v>
      </c>
      <c r="J66" s="12"/>
      <c r="K66" s="25"/>
      <c r="L66" s="22"/>
      <c r="M66" s="24"/>
      <c r="N66" s="21"/>
      <c r="O66" s="115"/>
      <c r="P66" s="115"/>
      <c r="Q66" s="23"/>
    </row>
    <row r="67" spans="1:10" ht="12.75">
      <c r="A67" s="13">
        <v>62</v>
      </c>
      <c r="B67" s="89"/>
      <c r="C67" s="90"/>
      <c r="D67" s="11" t="e">
        <f>HLOOKUP(YEAR(B67),'Indices TJ'!$A$1:$BZ$13,MONTH(B67)+1)</f>
        <v>#N/A</v>
      </c>
      <c r="E67" s="11">
        <f>HLOOKUP(YEAR($E$2),'Indices TJ'!$A$1:$BZ$13,MONTH($E$2)+1)</f>
        <v>73.008384</v>
      </c>
      <c r="F67" s="89"/>
      <c r="G67" s="14">
        <f t="shared" si="1"/>
        <v>14.620000000000001</v>
      </c>
      <c r="H67" s="31" t="e">
        <f t="shared" si="3"/>
        <v>#N/A</v>
      </c>
      <c r="I67" s="35" t="e">
        <f t="shared" si="4"/>
        <v>#N/A</v>
      </c>
      <c r="J67" s="12"/>
    </row>
    <row r="68" spans="1:10" ht="12.75">
      <c r="A68" s="13">
        <v>63</v>
      </c>
      <c r="B68" s="89"/>
      <c r="C68" s="90"/>
      <c r="D68" s="11" t="e">
        <f>HLOOKUP(YEAR(B68),'Indices TJ'!$A$1:$BZ$13,MONTH(B68)+1)</f>
        <v>#N/A</v>
      </c>
      <c r="E68" s="11">
        <f>HLOOKUP(YEAR($E$2),'Indices TJ'!$A$1:$BZ$13,MONTH($E$2)+1)</f>
        <v>73.008384</v>
      </c>
      <c r="F68" s="89"/>
      <c r="G68" s="14">
        <f t="shared" si="1"/>
        <v>14.620000000000001</v>
      </c>
      <c r="H68" s="31" t="e">
        <f t="shared" si="3"/>
        <v>#N/A</v>
      </c>
      <c r="I68" s="35" t="e">
        <f t="shared" si="4"/>
        <v>#N/A</v>
      </c>
      <c r="J68" s="12"/>
    </row>
    <row r="69" spans="1:10" ht="12.75">
      <c r="A69" s="13">
        <v>64</v>
      </c>
      <c r="B69" s="89"/>
      <c r="C69" s="90"/>
      <c r="D69" s="11" t="e">
        <f>HLOOKUP(YEAR(B69),'Indices TJ'!$A$1:$BZ$13,MONTH(B69)+1)</f>
        <v>#N/A</v>
      </c>
      <c r="E69" s="11">
        <f>HLOOKUP(YEAR($E$2),'Indices TJ'!$A$1:$BZ$13,MONTH($E$2)+1)</f>
        <v>73.008384</v>
      </c>
      <c r="F69" s="89"/>
      <c r="G69" s="14">
        <f t="shared" si="1"/>
        <v>14.620000000000001</v>
      </c>
      <c r="H69" s="31" t="e">
        <f t="shared" si="3"/>
        <v>#N/A</v>
      </c>
      <c r="I69" s="35" t="e">
        <f t="shared" si="4"/>
        <v>#N/A</v>
      </c>
      <c r="J69" s="12"/>
    </row>
    <row r="70" spans="1:10" ht="12.75">
      <c r="A70" s="13">
        <v>65</v>
      </c>
      <c r="B70" s="89"/>
      <c r="C70" s="90"/>
      <c r="D70" s="11" t="e">
        <f>HLOOKUP(YEAR(B70),'Indices TJ'!$A$1:$BZ$13,MONTH(B70)+1)</f>
        <v>#N/A</v>
      </c>
      <c r="E70" s="11">
        <f>HLOOKUP(YEAR($E$2),'Indices TJ'!$A$1:$BZ$13,MONTH($E$2)+1)</f>
        <v>73.008384</v>
      </c>
      <c r="F70" s="89"/>
      <c r="G70" s="14">
        <f t="shared" si="1"/>
        <v>14.620000000000001</v>
      </c>
      <c r="H70" s="31" t="e">
        <f aca="true" t="shared" si="5" ref="H70:H101">(((C70/D70)*E70))+(((C70/D70)*E70))*G70</f>
        <v>#N/A</v>
      </c>
      <c r="I70" s="35" t="e">
        <f t="shared" si="4"/>
        <v>#N/A</v>
      </c>
      <c r="J70" s="12"/>
    </row>
    <row r="71" spans="1:10" ht="12.75">
      <c r="A71" s="13">
        <v>66</v>
      </c>
      <c r="B71" s="89"/>
      <c r="C71" s="90"/>
      <c r="D71" s="11" t="e">
        <f>HLOOKUP(YEAR(B71),'Indices TJ'!$A$1:$BZ$13,MONTH(B71)+1)</f>
        <v>#N/A</v>
      </c>
      <c r="E71" s="11">
        <f>HLOOKUP(YEAR($E$2),'Indices TJ'!$A$1:$BZ$13,MONTH($E$2)+1)</f>
        <v>73.008384</v>
      </c>
      <c r="F71" s="89"/>
      <c r="G71" s="14">
        <f aca="true" t="shared" si="6" ref="G71:G104">IF(($E$2-F71)&gt;30,ROUND(($E$2-F71)/30,0)*$G$4,ROUND(($E$2-F71)/30,2)*$G$4)</f>
        <v>14.620000000000001</v>
      </c>
      <c r="H71" s="31" t="e">
        <f t="shared" si="5"/>
        <v>#N/A</v>
      </c>
      <c r="I71" s="35" t="e">
        <f aca="true" t="shared" si="7" ref="I71:I102">I70+H71</f>
        <v>#N/A</v>
      </c>
      <c r="J71" s="12"/>
    </row>
    <row r="72" spans="1:10" ht="12.75">
      <c r="A72" s="13">
        <v>67</v>
      </c>
      <c r="B72" s="89"/>
      <c r="C72" s="90"/>
      <c r="D72" s="11" t="e">
        <f>HLOOKUP(YEAR(B72),'Indices TJ'!$A$1:$BZ$13,MONTH(B72)+1)</f>
        <v>#N/A</v>
      </c>
      <c r="E72" s="11">
        <f>HLOOKUP(YEAR($E$2),'Indices TJ'!$A$1:$BZ$13,MONTH($E$2)+1)</f>
        <v>73.008384</v>
      </c>
      <c r="F72" s="89"/>
      <c r="G72" s="14">
        <f t="shared" si="6"/>
        <v>14.620000000000001</v>
      </c>
      <c r="H72" s="31" t="e">
        <f t="shared" si="5"/>
        <v>#N/A</v>
      </c>
      <c r="I72" s="35" t="e">
        <f t="shared" si="7"/>
        <v>#N/A</v>
      </c>
      <c r="J72" s="12"/>
    </row>
    <row r="73" spans="1:10" ht="12.75">
      <c r="A73" s="13">
        <v>68</v>
      </c>
      <c r="B73" s="89"/>
      <c r="C73" s="90"/>
      <c r="D73" s="11" t="e">
        <f>HLOOKUP(YEAR(B73),'Indices TJ'!$A$1:$BZ$13,MONTH(B73)+1)</f>
        <v>#N/A</v>
      </c>
      <c r="E73" s="11">
        <f>HLOOKUP(YEAR($E$2),'Indices TJ'!$A$1:$BZ$13,MONTH($E$2)+1)</f>
        <v>73.008384</v>
      </c>
      <c r="F73" s="89"/>
      <c r="G73" s="14">
        <f t="shared" si="6"/>
        <v>14.620000000000001</v>
      </c>
      <c r="H73" s="31" t="e">
        <f t="shared" si="5"/>
        <v>#N/A</v>
      </c>
      <c r="I73" s="35" t="e">
        <f t="shared" si="7"/>
        <v>#N/A</v>
      </c>
      <c r="J73" s="12"/>
    </row>
    <row r="74" spans="1:10" ht="12.75">
      <c r="A74" s="13">
        <v>69</v>
      </c>
      <c r="B74" s="89"/>
      <c r="C74" s="90"/>
      <c r="D74" s="11" t="e">
        <f>HLOOKUP(YEAR(B74),'Indices TJ'!$A$1:$BZ$13,MONTH(B74)+1)</f>
        <v>#N/A</v>
      </c>
      <c r="E74" s="11">
        <f>HLOOKUP(YEAR($E$2),'Indices TJ'!$A$1:$BZ$13,MONTH($E$2)+1)</f>
        <v>73.008384</v>
      </c>
      <c r="F74" s="89"/>
      <c r="G74" s="14">
        <f t="shared" si="6"/>
        <v>14.620000000000001</v>
      </c>
      <c r="H74" s="31" t="e">
        <f t="shared" si="5"/>
        <v>#N/A</v>
      </c>
      <c r="I74" s="35" t="e">
        <f t="shared" si="7"/>
        <v>#N/A</v>
      </c>
      <c r="J74" s="12"/>
    </row>
    <row r="75" spans="1:10" ht="12.75">
      <c r="A75" s="13">
        <v>70</v>
      </c>
      <c r="B75" s="89"/>
      <c r="C75" s="90"/>
      <c r="D75" s="11" t="e">
        <f>HLOOKUP(YEAR(B75),'Indices TJ'!$A$1:$BZ$13,MONTH(B75)+1)</f>
        <v>#N/A</v>
      </c>
      <c r="E75" s="11">
        <f>HLOOKUP(YEAR($E$2),'Indices TJ'!$A$1:$BZ$13,MONTH($E$2)+1)</f>
        <v>73.008384</v>
      </c>
      <c r="F75" s="89"/>
      <c r="G75" s="14">
        <f t="shared" si="6"/>
        <v>14.620000000000001</v>
      </c>
      <c r="H75" s="31" t="e">
        <f t="shared" si="5"/>
        <v>#N/A</v>
      </c>
      <c r="I75" s="35" t="e">
        <f t="shared" si="7"/>
        <v>#N/A</v>
      </c>
      <c r="J75" s="12"/>
    </row>
    <row r="76" spans="1:9" ht="12.75">
      <c r="A76" s="13">
        <v>71</v>
      </c>
      <c r="B76" s="89"/>
      <c r="C76" s="90"/>
      <c r="D76" s="11" t="e">
        <f>HLOOKUP(YEAR(B76),'Indices TJ'!$A$1:$BZ$13,MONTH(B76)+1)</f>
        <v>#N/A</v>
      </c>
      <c r="E76" s="11">
        <f>HLOOKUP(YEAR($E$2),'Indices TJ'!$A$1:$BZ$13,MONTH($E$2)+1)</f>
        <v>73.008384</v>
      </c>
      <c r="F76" s="89"/>
      <c r="G76" s="14">
        <f t="shared" si="6"/>
        <v>14.620000000000001</v>
      </c>
      <c r="H76" s="31" t="e">
        <f t="shared" si="5"/>
        <v>#N/A</v>
      </c>
      <c r="I76" s="35" t="e">
        <f t="shared" si="7"/>
        <v>#N/A</v>
      </c>
    </row>
    <row r="77" spans="1:9" ht="12.75">
      <c r="A77" s="13">
        <v>72</v>
      </c>
      <c r="B77" s="89"/>
      <c r="C77" s="90"/>
      <c r="D77" s="11" t="e">
        <f>HLOOKUP(YEAR(B77),'Indices TJ'!$A$1:$BZ$13,MONTH(B77)+1)</f>
        <v>#N/A</v>
      </c>
      <c r="E77" s="11">
        <f>HLOOKUP(YEAR($E$2),'Indices TJ'!$A$1:$BZ$13,MONTH($E$2)+1)</f>
        <v>73.008384</v>
      </c>
      <c r="F77" s="89"/>
      <c r="G77" s="14">
        <f t="shared" si="6"/>
        <v>14.620000000000001</v>
      </c>
      <c r="H77" s="31" t="e">
        <f t="shared" si="5"/>
        <v>#N/A</v>
      </c>
      <c r="I77" s="35" t="e">
        <f t="shared" si="7"/>
        <v>#N/A</v>
      </c>
    </row>
    <row r="78" spans="1:9" ht="12.75">
      <c r="A78" s="13">
        <v>73</v>
      </c>
      <c r="B78" s="89"/>
      <c r="C78" s="90"/>
      <c r="D78" s="11" t="e">
        <f>HLOOKUP(YEAR(B78),'Indices TJ'!$A$1:$BZ$13,MONTH(B78)+1)</f>
        <v>#N/A</v>
      </c>
      <c r="E78" s="11">
        <f>HLOOKUP(YEAR($E$2),'Indices TJ'!$A$1:$BZ$13,MONTH($E$2)+1)</f>
        <v>73.008384</v>
      </c>
      <c r="F78" s="89"/>
      <c r="G78" s="14">
        <f t="shared" si="6"/>
        <v>14.620000000000001</v>
      </c>
      <c r="H78" s="31" t="e">
        <f t="shared" si="5"/>
        <v>#N/A</v>
      </c>
      <c r="I78" s="35" t="e">
        <f t="shared" si="7"/>
        <v>#N/A</v>
      </c>
    </row>
    <row r="79" spans="1:9" ht="12.75">
      <c r="A79" s="13">
        <v>74</v>
      </c>
      <c r="B79" s="89"/>
      <c r="C79" s="90"/>
      <c r="D79" s="11" t="e">
        <f>HLOOKUP(YEAR(B79),'Indices TJ'!$A$1:$BZ$13,MONTH(B79)+1)</f>
        <v>#N/A</v>
      </c>
      <c r="E79" s="11">
        <f>HLOOKUP(YEAR($E$2),'Indices TJ'!$A$1:$BZ$13,MONTH($E$2)+1)</f>
        <v>73.008384</v>
      </c>
      <c r="F79" s="89"/>
      <c r="G79" s="14">
        <f t="shared" si="6"/>
        <v>14.620000000000001</v>
      </c>
      <c r="H79" s="31" t="e">
        <f t="shared" si="5"/>
        <v>#N/A</v>
      </c>
      <c r="I79" s="35" t="e">
        <f t="shared" si="7"/>
        <v>#N/A</v>
      </c>
    </row>
    <row r="80" spans="1:9" ht="12.75">
      <c r="A80" s="13">
        <v>75</v>
      </c>
      <c r="B80" s="89"/>
      <c r="C80" s="90"/>
      <c r="D80" s="11" t="e">
        <f>HLOOKUP(YEAR(B80),'Indices TJ'!$A$1:$BZ$13,MONTH(B80)+1)</f>
        <v>#N/A</v>
      </c>
      <c r="E80" s="11">
        <f>HLOOKUP(YEAR($E$2),'Indices TJ'!$A$1:$BZ$13,MONTH($E$2)+1)</f>
        <v>73.008384</v>
      </c>
      <c r="F80" s="89"/>
      <c r="G80" s="14">
        <f t="shared" si="6"/>
        <v>14.620000000000001</v>
      </c>
      <c r="H80" s="31" t="e">
        <f t="shared" si="5"/>
        <v>#N/A</v>
      </c>
      <c r="I80" s="35" t="e">
        <f t="shared" si="7"/>
        <v>#N/A</v>
      </c>
    </row>
    <row r="81" spans="1:9" ht="12.75">
      <c r="A81" s="13">
        <v>76</v>
      </c>
      <c r="B81" s="89"/>
      <c r="C81" s="90"/>
      <c r="D81" s="11" t="e">
        <f>HLOOKUP(YEAR(B81),'Indices TJ'!$A$1:$BZ$13,MONTH(B81)+1)</f>
        <v>#N/A</v>
      </c>
      <c r="E81" s="11">
        <f>HLOOKUP(YEAR($E$2),'Indices TJ'!$A$1:$BZ$13,MONTH($E$2)+1)</f>
        <v>73.008384</v>
      </c>
      <c r="F81" s="89"/>
      <c r="G81" s="14">
        <f t="shared" si="6"/>
        <v>14.620000000000001</v>
      </c>
      <c r="H81" s="31" t="e">
        <f t="shared" si="5"/>
        <v>#N/A</v>
      </c>
      <c r="I81" s="35" t="e">
        <f t="shared" si="7"/>
        <v>#N/A</v>
      </c>
    </row>
    <row r="82" spans="1:9" ht="12.75">
      <c r="A82" s="13">
        <v>77</v>
      </c>
      <c r="B82" s="89"/>
      <c r="C82" s="90"/>
      <c r="D82" s="11" t="e">
        <f>HLOOKUP(YEAR(B82),'Indices TJ'!$A$1:$BZ$13,MONTH(B82)+1)</f>
        <v>#N/A</v>
      </c>
      <c r="E82" s="11">
        <f>HLOOKUP(YEAR($E$2),'Indices TJ'!$A$1:$BZ$13,MONTH($E$2)+1)</f>
        <v>73.008384</v>
      </c>
      <c r="F82" s="89"/>
      <c r="G82" s="14">
        <f t="shared" si="6"/>
        <v>14.620000000000001</v>
      </c>
      <c r="H82" s="31" t="e">
        <f t="shared" si="5"/>
        <v>#N/A</v>
      </c>
      <c r="I82" s="35" t="e">
        <f t="shared" si="7"/>
        <v>#N/A</v>
      </c>
    </row>
    <row r="83" spans="1:9" ht="12.75">
      <c r="A83" s="13">
        <v>78</v>
      </c>
      <c r="B83" s="89"/>
      <c r="C83" s="90"/>
      <c r="D83" s="11" t="e">
        <f>HLOOKUP(YEAR(B83),'Indices TJ'!$A$1:$BZ$13,MONTH(B83)+1)</f>
        <v>#N/A</v>
      </c>
      <c r="E83" s="11">
        <f>HLOOKUP(YEAR($E$2),'Indices TJ'!$A$1:$BZ$13,MONTH($E$2)+1)</f>
        <v>73.008384</v>
      </c>
      <c r="F83" s="89"/>
      <c r="G83" s="14">
        <f t="shared" si="6"/>
        <v>14.620000000000001</v>
      </c>
      <c r="H83" s="31" t="e">
        <f t="shared" si="5"/>
        <v>#N/A</v>
      </c>
      <c r="I83" s="35" t="e">
        <f t="shared" si="7"/>
        <v>#N/A</v>
      </c>
    </row>
    <row r="84" spans="1:9" ht="12.75">
      <c r="A84" s="13">
        <v>79</v>
      </c>
      <c r="B84" s="89"/>
      <c r="C84" s="90"/>
      <c r="D84" s="11" t="e">
        <f>HLOOKUP(YEAR(B84),'Indices TJ'!$A$1:$BZ$13,MONTH(B84)+1)</f>
        <v>#N/A</v>
      </c>
      <c r="E84" s="11">
        <f>HLOOKUP(YEAR($E$2),'Indices TJ'!$A$1:$BZ$13,MONTH($E$2)+1)</f>
        <v>73.008384</v>
      </c>
      <c r="F84" s="89"/>
      <c r="G84" s="14">
        <f t="shared" si="6"/>
        <v>14.620000000000001</v>
      </c>
      <c r="H84" s="31" t="e">
        <f t="shared" si="5"/>
        <v>#N/A</v>
      </c>
      <c r="I84" s="35" t="e">
        <f t="shared" si="7"/>
        <v>#N/A</v>
      </c>
    </row>
    <row r="85" spans="1:10" ht="12.75">
      <c r="A85" s="13">
        <v>80</v>
      </c>
      <c r="B85" s="89"/>
      <c r="C85" s="90"/>
      <c r="D85" s="11" t="e">
        <f>HLOOKUP(YEAR(B85),'Indices TJ'!$A$1:$BZ$13,MONTH(B85)+1)</f>
        <v>#N/A</v>
      </c>
      <c r="E85" s="11">
        <f>HLOOKUP(YEAR($E$2),'Indices TJ'!$A$1:$BZ$13,MONTH($E$2)+1)</f>
        <v>73.008384</v>
      </c>
      <c r="F85" s="89"/>
      <c r="G85" s="14">
        <f t="shared" si="6"/>
        <v>14.620000000000001</v>
      </c>
      <c r="H85" s="31" t="e">
        <f t="shared" si="5"/>
        <v>#N/A</v>
      </c>
      <c r="I85" s="35" t="e">
        <f t="shared" si="7"/>
        <v>#N/A</v>
      </c>
      <c r="J85" s="12"/>
    </row>
    <row r="86" spans="1:9" ht="12.75">
      <c r="A86" s="13">
        <v>81</v>
      </c>
      <c r="B86" s="89"/>
      <c r="C86" s="90"/>
      <c r="D86" s="11" t="e">
        <f>HLOOKUP(YEAR(B86),'Indices TJ'!$A$1:$BZ$13,MONTH(B86)+1)</f>
        <v>#N/A</v>
      </c>
      <c r="E86" s="11">
        <f>HLOOKUP(YEAR($E$2),'Indices TJ'!$A$1:$BZ$13,MONTH($E$2)+1)</f>
        <v>73.008384</v>
      </c>
      <c r="F86" s="89"/>
      <c r="G86" s="14">
        <f t="shared" si="6"/>
        <v>14.620000000000001</v>
      </c>
      <c r="H86" s="31" t="e">
        <f t="shared" si="5"/>
        <v>#N/A</v>
      </c>
      <c r="I86" s="35" t="e">
        <f t="shared" si="7"/>
        <v>#N/A</v>
      </c>
    </row>
    <row r="87" spans="1:9" ht="12.75">
      <c r="A87" s="13">
        <v>82</v>
      </c>
      <c r="B87" s="89"/>
      <c r="C87" s="90"/>
      <c r="D87" s="11" t="e">
        <f>HLOOKUP(YEAR(B87),'Indices TJ'!$A$1:$BZ$13,MONTH(B87)+1)</f>
        <v>#N/A</v>
      </c>
      <c r="E87" s="11">
        <f>HLOOKUP(YEAR($E$2),'Indices TJ'!$A$1:$BZ$13,MONTH($E$2)+1)</f>
        <v>73.008384</v>
      </c>
      <c r="F87" s="89"/>
      <c r="G87" s="14">
        <f t="shared" si="6"/>
        <v>14.620000000000001</v>
      </c>
      <c r="H87" s="31" t="e">
        <f t="shared" si="5"/>
        <v>#N/A</v>
      </c>
      <c r="I87" s="35" t="e">
        <f t="shared" si="7"/>
        <v>#N/A</v>
      </c>
    </row>
    <row r="88" spans="1:9" ht="12.75">
      <c r="A88" s="13">
        <v>83</v>
      </c>
      <c r="B88" s="89"/>
      <c r="C88" s="90"/>
      <c r="D88" s="11" t="e">
        <f>HLOOKUP(YEAR(B88),'Indices TJ'!$A$1:$BZ$13,MONTH(B88)+1)</f>
        <v>#N/A</v>
      </c>
      <c r="E88" s="11">
        <f>HLOOKUP(YEAR($E$2),'Indices TJ'!$A$1:$BZ$13,MONTH($E$2)+1)</f>
        <v>73.008384</v>
      </c>
      <c r="F88" s="89"/>
      <c r="G88" s="14">
        <f t="shared" si="6"/>
        <v>14.620000000000001</v>
      </c>
      <c r="H88" s="31" t="e">
        <f t="shared" si="5"/>
        <v>#N/A</v>
      </c>
      <c r="I88" s="35" t="e">
        <f t="shared" si="7"/>
        <v>#N/A</v>
      </c>
    </row>
    <row r="89" spans="1:9" ht="12.75">
      <c r="A89" s="13">
        <v>84</v>
      </c>
      <c r="B89" s="89"/>
      <c r="C89" s="90"/>
      <c r="D89" s="11" t="e">
        <f>HLOOKUP(YEAR(B89),'Indices TJ'!$A$1:$BZ$13,MONTH(B89)+1)</f>
        <v>#N/A</v>
      </c>
      <c r="E89" s="11">
        <f>HLOOKUP(YEAR($E$2),'Indices TJ'!$A$1:$BZ$13,MONTH($E$2)+1)</f>
        <v>73.008384</v>
      </c>
      <c r="F89" s="89"/>
      <c r="G89" s="14">
        <f t="shared" si="6"/>
        <v>14.620000000000001</v>
      </c>
      <c r="H89" s="31" t="e">
        <f t="shared" si="5"/>
        <v>#N/A</v>
      </c>
      <c r="I89" s="35" t="e">
        <f t="shared" si="7"/>
        <v>#N/A</v>
      </c>
    </row>
    <row r="90" spans="1:9" ht="12.75">
      <c r="A90" s="13">
        <v>85</v>
      </c>
      <c r="B90" s="89"/>
      <c r="C90" s="90"/>
      <c r="D90" s="11" t="e">
        <f>HLOOKUP(YEAR(B90),'Indices TJ'!$A$1:$BZ$13,MONTH(B90)+1)</f>
        <v>#N/A</v>
      </c>
      <c r="E90" s="11">
        <f>HLOOKUP(YEAR($E$2),'Indices TJ'!$A$1:$BZ$13,MONTH($E$2)+1)</f>
        <v>73.008384</v>
      </c>
      <c r="F90" s="89"/>
      <c r="G90" s="14">
        <f t="shared" si="6"/>
        <v>14.620000000000001</v>
      </c>
      <c r="H90" s="31" t="e">
        <f t="shared" si="5"/>
        <v>#N/A</v>
      </c>
      <c r="I90" s="35" t="e">
        <f t="shared" si="7"/>
        <v>#N/A</v>
      </c>
    </row>
    <row r="91" spans="1:9" ht="12.75">
      <c r="A91" s="13">
        <v>86</v>
      </c>
      <c r="B91" s="89"/>
      <c r="C91" s="90"/>
      <c r="D91" s="11" t="e">
        <f>HLOOKUP(YEAR(B91),'Indices TJ'!$A$1:$BZ$13,MONTH(B91)+1)</f>
        <v>#N/A</v>
      </c>
      <c r="E91" s="11">
        <f>HLOOKUP(YEAR($E$2),'Indices TJ'!$A$1:$BZ$13,MONTH($E$2)+1)</f>
        <v>73.008384</v>
      </c>
      <c r="F91" s="89"/>
      <c r="G91" s="14">
        <f t="shared" si="6"/>
        <v>14.620000000000001</v>
      </c>
      <c r="H91" s="31" t="e">
        <f t="shared" si="5"/>
        <v>#N/A</v>
      </c>
      <c r="I91" s="35" t="e">
        <f t="shared" si="7"/>
        <v>#N/A</v>
      </c>
    </row>
    <row r="92" spans="1:9" ht="12.75">
      <c r="A92" s="13">
        <v>87</v>
      </c>
      <c r="B92" s="89"/>
      <c r="C92" s="90"/>
      <c r="D92" s="11" t="e">
        <f>HLOOKUP(YEAR(B92),'Indices TJ'!$A$1:$BZ$13,MONTH(B92)+1)</f>
        <v>#N/A</v>
      </c>
      <c r="E92" s="11">
        <f>HLOOKUP(YEAR($E$2),'Indices TJ'!$A$1:$BZ$13,MONTH($E$2)+1)</f>
        <v>73.008384</v>
      </c>
      <c r="F92" s="89"/>
      <c r="G92" s="14">
        <f t="shared" si="6"/>
        <v>14.620000000000001</v>
      </c>
      <c r="H92" s="31" t="e">
        <f t="shared" si="5"/>
        <v>#N/A</v>
      </c>
      <c r="I92" s="35" t="e">
        <f t="shared" si="7"/>
        <v>#N/A</v>
      </c>
    </row>
    <row r="93" spans="1:9" ht="12.75">
      <c r="A93" s="13">
        <v>88</v>
      </c>
      <c r="B93" s="89"/>
      <c r="C93" s="90"/>
      <c r="D93" s="11" t="e">
        <f>HLOOKUP(YEAR(B93),'Indices TJ'!$A$1:$BZ$13,MONTH(B93)+1)</f>
        <v>#N/A</v>
      </c>
      <c r="E93" s="11">
        <f>HLOOKUP(YEAR($E$2),'Indices TJ'!$A$1:$BZ$13,MONTH($E$2)+1)</f>
        <v>73.008384</v>
      </c>
      <c r="F93" s="89"/>
      <c r="G93" s="14">
        <f t="shared" si="6"/>
        <v>14.620000000000001</v>
      </c>
      <c r="H93" s="31" t="e">
        <f t="shared" si="5"/>
        <v>#N/A</v>
      </c>
      <c r="I93" s="35" t="e">
        <f t="shared" si="7"/>
        <v>#N/A</v>
      </c>
    </row>
    <row r="94" spans="1:9" ht="12.75">
      <c r="A94" s="13">
        <v>89</v>
      </c>
      <c r="B94" s="89"/>
      <c r="C94" s="90"/>
      <c r="D94" s="11" t="e">
        <f>HLOOKUP(YEAR(B94),'Indices TJ'!$A$1:$BZ$13,MONTH(B94)+1)</f>
        <v>#N/A</v>
      </c>
      <c r="E94" s="11">
        <f>HLOOKUP(YEAR($E$2),'Indices TJ'!$A$1:$BZ$13,MONTH($E$2)+1)</f>
        <v>73.008384</v>
      </c>
      <c r="F94" s="89"/>
      <c r="G94" s="14">
        <f t="shared" si="6"/>
        <v>14.620000000000001</v>
      </c>
      <c r="H94" s="31" t="e">
        <f t="shared" si="5"/>
        <v>#N/A</v>
      </c>
      <c r="I94" s="35" t="e">
        <f t="shared" si="7"/>
        <v>#N/A</v>
      </c>
    </row>
    <row r="95" spans="1:10" ht="12.75">
      <c r="A95" s="13">
        <v>90</v>
      </c>
      <c r="B95" s="89"/>
      <c r="C95" s="90"/>
      <c r="D95" s="11" t="e">
        <f>HLOOKUP(YEAR(B95),'Indices TJ'!$A$1:$BZ$13,MONTH(B95)+1)</f>
        <v>#N/A</v>
      </c>
      <c r="E95" s="11">
        <f>HLOOKUP(YEAR($E$2),'Indices TJ'!$A$1:$BZ$13,MONTH($E$2)+1)</f>
        <v>73.008384</v>
      </c>
      <c r="F95" s="89"/>
      <c r="G95" s="14">
        <f t="shared" si="6"/>
        <v>14.620000000000001</v>
      </c>
      <c r="H95" s="31" t="e">
        <f t="shared" si="5"/>
        <v>#N/A</v>
      </c>
      <c r="I95" s="35" t="e">
        <f t="shared" si="7"/>
        <v>#N/A</v>
      </c>
      <c r="J95" s="12"/>
    </row>
    <row r="96" spans="1:9" ht="12.75">
      <c r="A96" s="13">
        <v>91</v>
      </c>
      <c r="B96" s="89"/>
      <c r="C96" s="90"/>
      <c r="D96" s="11" t="e">
        <f>HLOOKUP(YEAR(B96),'Indices TJ'!$A$1:$BZ$13,MONTH(B96)+1)</f>
        <v>#N/A</v>
      </c>
      <c r="E96" s="11">
        <f>HLOOKUP(YEAR($E$2),'Indices TJ'!$A$1:$BZ$13,MONTH($E$2)+1)</f>
        <v>73.008384</v>
      </c>
      <c r="F96" s="89"/>
      <c r="G96" s="14">
        <f t="shared" si="6"/>
        <v>14.620000000000001</v>
      </c>
      <c r="H96" s="31" t="e">
        <f t="shared" si="5"/>
        <v>#N/A</v>
      </c>
      <c r="I96" s="35" t="e">
        <f t="shared" si="7"/>
        <v>#N/A</v>
      </c>
    </row>
    <row r="97" spans="1:9" ht="12.75">
      <c r="A97" s="13">
        <v>92</v>
      </c>
      <c r="B97" s="89"/>
      <c r="C97" s="90"/>
      <c r="D97" s="11" t="e">
        <f>HLOOKUP(YEAR(B97),'Indices TJ'!$A$1:$BZ$13,MONTH(B97)+1)</f>
        <v>#N/A</v>
      </c>
      <c r="E97" s="11">
        <f>HLOOKUP(YEAR($E$2),'Indices TJ'!$A$1:$BZ$13,MONTH($E$2)+1)</f>
        <v>73.008384</v>
      </c>
      <c r="F97" s="89"/>
      <c r="G97" s="14">
        <f t="shared" si="6"/>
        <v>14.620000000000001</v>
      </c>
      <c r="H97" s="31" t="e">
        <f t="shared" si="5"/>
        <v>#N/A</v>
      </c>
      <c r="I97" s="35" t="e">
        <f t="shared" si="7"/>
        <v>#N/A</v>
      </c>
    </row>
    <row r="98" spans="1:9" ht="12.75">
      <c r="A98" s="13">
        <v>93</v>
      </c>
      <c r="B98" s="89"/>
      <c r="C98" s="90"/>
      <c r="D98" s="11" t="e">
        <f>HLOOKUP(YEAR(B98),'Indices TJ'!$A$1:$BZ$13,MONTH(B98)+1)</f>
        <v>#N/A</v>
      </c>
      <c r="E98" s="11">
        <f>HLOOKUP(YEAR($E$2),'Indices TJ'!$A$1:$BZ$13,MONTH($E$2)+1)</f>
        <v>73.008384</v>
      </c>
      <c r="F98" s="89"/>
      <c r="G98" s="14">
        <f t="shared" si="6"/>
        <v>14.620000000000001</v>
      </c>
      <c r="H98" s="31" t="e">
        <f t="shared" si="5"/>
        <v>#N/A</v>
      </c>
      <c r="I98" s="35" t="e">
        <f t="shared" si="7"/>
        <v>#N/A</v>
      </c>
    </row>
    <row r="99" spans="1:9" ht="12.75">
      <c r="A99" s="13">
        <v>94</v>
      </c>
      <c r="B99" s="89"/>
      <c r="C99" s="90"/>
      <c r="D99" s="11" t="e">
        <f>HLOOKUP(YEAR(B99),'Indices TJ'!$A$1:$BZ$13,MONTH(B99)+1)</f>
        <v>#N/A</v>
      </c>
      <c r="E99" s="11">
        <f>HLOOKUP(YEAR($E$2),'Indices TJ'!$A$1:$BZ$13,MONTH($E$2)+1)</f>
        <v>73.008384</v>
      </c>
      <c r="F99" s="89"/>
      <c r="G99" s="14">
        <f t="shared" si="6"/>
        <v>14.620000000000001</v>
      </c>
      <c r="H99" s="31" t="e">
        <f t="shared" si="5"/>
        <v>#N/A</v>
      </c>
      <c r="I99" s="35" t="e">
        <f t="shared" si="7"/>
        <v>#N/A</v>
      </c>
    </row>
    <row r="100" spans="1:9" ht="12.75">
      <c r="A100" s="13">
        <v>95</v>
      </c>
      <c r="B100" s="89"/>
      <c r="C100" s="90"/>
      <c r="D100" s="11" t="e">
        <f>HLOOKUP(YEAR(B100),'Indices TJ'!$A$1:$BZ$13,MONTH(B100)+1)</f>
        <v>#N/A</v>
      </c>
      <c r="E100" s="11">
        <f>HLOOKUP(YEAR($E$2),'Indices TJ'!$A$1:$BZ$13,MONTH($E$2)+1)</f>
        <v>73.008384</v>
      </c>
      <c r="F100" s="89"/>
      <c r="G100" s="14">
        <f t="shared" si="6"/>
        <v>14.620000000000001</v>
      </c>
      <c r="H100" s="31" t="e">
        <f t="shared" si="5"/>
        <v>#N/A</v>
      </c>
      <c r="I100" s="35" t="e">
        <f t="shared" si="7"/>
        <v>#N/A</v>
      </c>
    </row>
    <row r="101" spans="1:9" ht="12.75">
      <c r="A101" s="13">
        <v>96</v>
      </c>
      <c r="B101" s="89"/>
      <c r="C101" s="90"/>
      <c r="D101" s="11" t="e">
        <f>HLOOKUP(YEAR(B101),'Indices TJ'!$A$1:$BZ$13,MONTH(B101)+1)</f>
        <v>#N/A</v>
      </c>
      <c r="E101" s="11">
        <f>HLOOKUP(YEAR($E$2),'Indices TJ'!$A$1:$BZ$13,MONTH($E$2)+1)</f>
        <v>73.008384</v>
      </c>
      <c r="F101" s="89"/>
      <c r="G101" s="14">
        <f t="shared" si="6"/>
        <v>14.620000000000001</v>
      </c>
      <c r="H101" s="31" t="e">
        <f t="shared" si="5"/>
        <v>#N/A</v>
      </c>
      <c r="I101" s="35" t="e">
        <f t="shared" si="7"/>
        <v>#N/A</v>
      </c>
    </row>
    <row r="102" spans="1:9" ht="12.75">
      <c r="A102" s="13">
        <v>97</v>
      </c>
      <c r="B102" s="89"/>
      <c r="C102" s="90"/>
      <c r="D102" s="11" t="e">
        <f>HLOOKUP(YEAR(B102),'Indices TJ'!$A$1:$BZ$13,MONTH(B102)+1)</f>
        <v>#N/A</v>
      </c>
      <c r="E102" s="11">
        <f>HLOOKUP(YEAR($E$2),'Indices TJ'!$A$1:$BZ$13,MONTH($E$2)+1)</f>
        <v>73.008384</v>
      </c>
      <c r="F102" s="89"/>
      <c r="G102" s="14">
        <f t="shared" si="6"/>
        <v>14.620000000000001</v>
      </c>
      <c r="H102" s="31" t="e">
        <f>(((C102/D102)*E102))+(((C102/D102)*E102))*G102</f>
        <v>#N/A</v>
      </c>
      <c r="I102" s="35" t="e">
        <f t="shared" si="7"/>
        <v>#N/A</v>
      </c>
    </row>
    <row r="103" spans="1:9" ht="12.75">
      <c r="A103" s="13">
        <v>98</v>
      </c>
      <c r="B103" s="89"/>
      <c r="C103" s="90"/>
      <c r="D103" s="11" t="e">
        <f>HLOOKUP(YEAR(B103),'Indices TJ'!$A$1:$BZ$13,MONTH(B103)+1)</f>
        <v>#N/A</v>
      </c>
      <c r="E103" s="11">
        <f>HLOOKUP(YEAR($E$2),'Indices TJ'!$A$1:$BZ$13,MONTH($E$2)+1)</f>
        <v>73.008384</v>
      </c>
      <c r="F103" s="89"/>
      <c r="G103" s="14">
        <f t="shared" si="6"/>
        <v>14.620000000000001</v>
      </c>
      <c r="H103" s="31" t="e">
        <f>(((C103/D103)*E103))+(((C103/D103)*E103))*G103</f>
        <v>#N/A</v>
      </c>
      <c r="I103" s="35" t="e">
        <f>I102+H103</f>
        <v>#N/A</v>
      </c>
    </row>
    <row r="104" spans="1:9" ht="12.75">
      <c r="A104" s="13">
        <v>99</v>
      </c>
      <c r="B104" s="89"/>
      <c r="C104" s="90"/>
      <c r="D104" s="11" t="e">
        <f>HLOOKUP(YEAR(B104),'Indices TJ'!$A$1:$BZ$13,MONTH(B104)+1)</f>
        <v>#N/A</v>
      </c>
      <c r="E104" s="11">
        <f>HLOOKUP(YEAR($E$2),'Indices TJ'!$A$1:$BZ$13,MONTH($E$2)+1)</f>
        <v>73.008384</v>
      </c>
      <c r="F104" s="89"/>
      <c r="G104" s="14">
        <f t="shared" si="6"/>
        <v>14.620000000000001</v>
      </c>
      <c r="H104" s="31" t="e">
        <f>(((C104/D104)*E104))+(((C104/D104)*E104))*G104</f>
        <v>#N/A</v>
      </c>
      <c r="I104" s="35" t="e">
        <f>I103+H104</f>
        <v>#N/A</v>
      </c>
    </row>
    <row r="105" spans="2:6" ht="12.75">
      <c r="B105" s="32"/>
      <c r="C105" s="33"/>
      <c r="F105" s="102"/>
    </row>
    <row r="106" spans="2:6" ht="12.75">
      <c r="B106" s="32"/>
      <c r="C106" s="33"/>
      <c r="F106" s="102"/>
    </row>
    <row r="107" spans="2:6" ht="12.75">
      <c r="B107" s="32"/>
      <c r="C107" s="33"/>
      <c r="F107" s="102"/>
    </row>
    <row r="108" ht="12.75">
      <c r="C108" s="29"/>
    </row>
    <row r="109" ht="12.75">
      <c r="C109" s="29"/>
    </row>
    <row r="110" ht="12.75">
      <c r="C110" s="29"/>
    </row>
    <row r="111" ht="12.75">
      <c r="C111" s="29"/>
    </row>
    <row r="112" ht="12.75">
      <c r="C112" s="29"/>
    </row>
    <row r="113" ht="12.75">
      <c r="C113" s="29"/>
    </row>
    <row r="114" ht="12.75">
      <c r="C114" s="29"/>
    </row>
    <row r="115" ht="12.75">
      <c r="C115" s="29"/>
    </row>
    <row r="116" ht="12.75">
      <c r="C116" s="29"/>
    </row>
    <row r="117" ht="12.75">
      <c r="C117" s="29"/>
    </row>
    <row r="118" ht="12.75">
      <c r="C118" s="29"/>
    </row>
    <row r="119" ht="12.75">
      <c r="C119" s="29"/>
    </row>
    <row r="120" ht="12.75">
      <c r="C120" s="29"/>
    </row>
    <row r="121" ht="12.75">
      <c r="C121" s="29"/>
    </row>
    <row r="122" ht="12.75">
      <c r="C122" s="29"/>
    </row>
    <row r="123" ht="12.75">
      <c r="C123" s="29"/>
    </row>
    <row r="124" ht="12.75">
      <c r="C124" s="29"/>
    </row>
    <row r="125" ht="12.75">
      <c r="C125" s="29"/>
    </row>
    <row r="126" ht="12.75">
      <c r="C126" s="29"/>
    </row>
    <row r="127" ht="12.75">
      <c r="C127" s="29"/>
    </row>
    <row r="128" ht="12.75">
      <c r="C128" s="29"/>
    </row>
    <row r="129" ht="12.75">
      <c r="C129" s="29"/>
    </row>
    <row r="130" ht="12.75">
      <c r="C130" s="29"/>
    </row>
    <row r="131" ht="12.75">
      <c r="C131" s="29"/>
    </row>
    <row r="132" ht="12.75">
      <c r="C132" s="29"/>
    </row>
    <row r="133" ht="12.75">
      <c r="C133" s="29"/>
    </row>
    <row r="134" ht="12.75">
      <c r="C134" s="29"/>
    </row>
    <row r="135" ht="12.75">
      <c r="C135" s="29"/>
    </row>
    <row r="136" ht="12.75">
      <c r="C136" s="29"/>
    </row>
    <row r="137" ht="12.75">
      <c r="C137" s="29"/>
    </row>
    <row r="138" ht="12.75">
      <c r="C138" s="29"/>
    </row>
    <row r="139" ht="12.75">
      <c r="C139" s="29"/>
    </row>
    <row r="140" ht="12.75">
      <c r="C140" s="29"/>
    </row>
    <row r="141" ht="12.75">
      <c r="C141" s="29"/>
    </row>
    <row r="142" ht="12.75">
      <c r="C142" s="29"/>
    </row>
    <row r="143" ht="12.75">
      <c r="C143" s="29"/>
    </row>
    <row r="144" ht="12.75">
      <c r="C144" s="29"/>
    </row>
    <row r="145" ht="12.75">
      <c r="C145" s="29"/>
    </row>
    <row r="146" ht="12.75">
      <c r="C146" s="29"/>
    </row>
    <row r="147" ht="12.75">
      <c r="C147" s="29"/>
    </row>
    <row r="148" ht="12.75">
      <c r="C148" s="29"/>
    </row>
    <row r="149" ht="12.75">
      <c r="C149" s="29"/>
    </row>
    <row r="150" ht="12.75">
      <c r="C150" s="29"/>
    </row>
    <row r="151" ht="12.75">
      <c r="C151" s="29"/>
    </row>
    <row r="152" ht="12.75">
      <c r="C152" s="29"/>
    </row>
    <row r="153" ht="12.75">
      <c r="C153" s="29"/>
    </row>
    <row r="154" ht="12.75">
      <c r="C154" s="29"/>
    </row>
    <row r="155" ht="12.75">
      <c r="C155" s="29"/>
    </row>
    <row r="156" ht="12.75">
      <c r="C156" s="29"/>
    </row>
    <row r="157" ht="12.75">
      <c r="C157" s="29"/>
    </row>
    <row r="158" ht="12.75">
      <c r="C158" s="29"/>
    </row>
    <row r="159" ht="12.75">
      <c r="C159" s="29"/>
    </row>
    <row r="160" ht="12.75">
      <c r="C160" s="29"/>
    </row>
    <row r="161" ht="12.75">
      <c r="C161" s="29"/>
    </row>
    <row r="162" ht="12.75">
      <c r="C162" s="29"/>
    </row>
    <row r="163" ht="12.75">
      <c r="C163" s="29"/>
    </row>
    <row r="164" ht="12.75">
      <c r="C164" s="29"/>
    </row>
    <row r="165" ht="12.75">
      <c r="C165" s="29"/>
    </row>
    <row r="166" ht="12.75">
      <c r="C166" s="29"/>
    </row>
    <row r="167" ht="12.75">
      <c r="C167" s="29"/>
    </row>
    <row r="168" ht="12.75">
      <c r="C168" s="29"/>
    </row>
    <row r="169" ht="12.75">
      <c r="C169" s="29"/>
    </row>
    <row r="170" ht="12.75">
      <c r="C170" s="29"/>
    </row>
    <row r="171" ht="12.75">
      <c r="C171" s="29"/>
    </row>
    <row r="172" ht="12.75">
      <c r="C172" s="29"/>
    </row>
    <row r="173" ht="12.75">
      <c r="C173" s="29"/>
    </row>
    <row r="174" ht="12.75">
      <c r="C174" s="29"/>
    </row>
    <row r="175" ht="12.75">
      <c r="C175" s="29"/>
    </row>
    <row r="176" ht="12.75">
      <c r="C176" s="29"/>
    </row>
    <row r="177" ht="12.75">
      <c r="C177" s="29"/>
    </row>
    <row r="178" ht="12.75">
      <c r="C178" s="29"/>
    </row>
    <row r="179" ht="12.75">
      <c r="C179" s="29"/>
    </row>
    <row r="180" ht="12.75">
      <c r="C180" s="29"/>
    </row>
    <row r="181" ht="12.75">
      <c r="C181" s="29"/>
    </row>
    <row r="182" ht="12.75">
      <c r="C182" s="29"/>
    </row>
    <row r="183" ht="12.75">
      <c r="C183" s="29"/>
    </row>
    <row r="184" ht="12.75">
      <c r="C184" s="29"/>
    </row>
    <row r="185" ht="12.75">
      <c r="C185" s="29"/>
    </row>
    <row r="186" ht="12.75">
      <c r="C186" s="29"/>
    </row>
    <row r="187" ht="12.75">
      <c r="C187" s="29"/>
    </row>
    <row r="188" ht="12.75">
      <c r="C188" s="29"/>
    </row>
    <row r="189" ht="12.75">
      <c r="C189" s="29"/>
    </row>
    <row r="190" ht="12.75">
      <c r="C190" s="29"/>
    </row>
    <row r="191" ht="12.75">
      <c r="C191" s="29"/>
    </row>
    <row r="192" ht="12.75">
      <c r="C192" s="29"/>
    </row>
    <row r="193" ht="12.75">
      <c r="C193" s="29"/>
    </row>
    <row r="194" ht="12.75">
      <c r="C194" s="29"/>
    </row>
    <row r="195" ht="12.75">
      <c r="C195" s="29"/>
    </row>
    <row r="196" ht="12.75">
      <c r="C196" s="29"/>
    </row>
    <row r="197" ht="12.75">
      <c r="C197" s="29"/>
    </row>
    <row r="198" ht="12.75">
      <c r="C198" s="29"/>
    </row>
    <row r="199" ht="12.75">
      <c r="C199" s="29"/>
    </row>
    <row r="200" ht="12.75">
      <c r="C200" s="29"/>
    </row>
    <row r="201" ht="12.75">
      <c r="C201" s="29"/>
    </row>
    <row r="202" ht="12.75">
      <c r="C202" s="29"/>
    </row>
    <row r="203" ht="12.75">
      <c r="C203" s="29"/>
    </row>
    <row r="204" ht="12.75">
      <c r="C204" s="29"/>
    </row>
    <row r="205" ht="12.75">
      <c r="C205" s="29"/>
    </row>
    <row r="206" ht="12.75">
      <c r="C206" s="29"/>
    </row>
    <row r="207" ht="12.75">
      <c r="C207" s="29"/>
    </row>
    <row r="208" ht="12.75">
      <c r="C208" s="29"/>
    </row>
    <row r="209" ht="12.75">
      <c r="C209" s="29"/>
    </row>
    <row r="210" ht="12.75">
      <c r="C210" s="29"/>
    </row>
    <row r="211" ht="12.75">
      <c r="C211" s="29"/>
    </row>
    <row r="212" ht="12.75">
      <c r="C212" s="29"/>
    </row>
    <row r="213" ht="12.75">
      <c r="C213" s="29"/>
    </row>
    <row r="214" ht="12.75">
      <c r="C214" s="29"/>
    </row>
    <row r="215" ht="12.75">
      <c r="C215" s="29"/>
    </row>
    <row r="216" ht="12.75">
      <c r="C216" s="29"/>
    </row>
    <row r="217" ht="12.75">
      <c r="C217" s="29"/>
    </row>
    <row r="218" ht="12.75">
      <c r="C218" s="29"/>
    </row>
    <row r="219" ht="12.75">
      <c r="C219" s="29"/>
    </row>
    <row r="220" ht="12.75">
      <c r="C220" s="29"/>
    </row>
    <row r="221" ht="12.75">
      <c r="C221" s="29"/>
    </row>
    <row r="222" ht="12.75">
      <c r="C222" s="29"/>
    </row>
    <row r="223" ht="12.75">
      <c r="C223" s="29"/>
    </row>
    <row r="224" ht="12.75">
      <c r="C224" s="29"/>
    </row>
    <row r="225" ht="12.75">
      <c r="C225" s="29"/>
    </row>
    <row r="226" ht="12.75">
      <c r="C226" s="29"/>
    </row>
    <row r="227" ht="12.75">
      <c r="C227" s="29"/>
    </row>
    <row r="228" ht="12.75">
      <c r="C228" s="29"/>
    </row>
    <row r="229" ht="12.75">
      <c r="C229" s="29"/>
    </row>
    <row r="230" ht="12.75">
      <c r="C230" s="29"/>
    </row>
    <row r="231" ht="12.75">
      <c r="C231" s="29"/>
    </row>
    <row r="232" ht="12.75">
      <c r="C232" s="29"/>
    </row>
    <row r="233" ht="12.75">
      <c r="C233" s="29"/>
    </row>
    <row r="234" ht="12.75">
      <c r="C234" s="29"/>
    </row>
    <row r="235" ht="12.75">
      <c r="C235" s="29"/>
    </row>
    <row r="236" ht="12.75">
      <c r="C236" s="29"/>
    </row>
    <row r="237" ht="12.75">
      <c r="C237" s="29"/>
    </row>
    <row r="238" ht="12.75">
      <c r="C238" s="29"/>
    </row>
    <row r="239" ht="12.75">
      <c r="C239" s="29"/>
    </row>
    <row r="240" ht="12.75">
      <c r="C240" s="29"/>
    </row>
    <row r="241" ht="12.75">
      <c r="C241" s="29"/>
    </row>
    <row r="242" ht="12.75">
      <c r="C242" s="29"/>
    </row>
    <row r="243" ht="12.75">
      <c r="C243" s="29"/>
    </row>
    <row r="244" ht="12.75">
      <c r="C244" s="29"/>
    </row>
    <row r="245" ht="12.75">
      <c r="C245" s="29"/>
    </row>
    <row r="246" ht="12.75">
      <c r="C246" s="29"/>
    </row>
    <row r="247" ht="12.75">
      <c r="C247" s="29"/>
    </row>
    <row r="248" ht="12.75">
      <c r="C248" s="29"/>
    </row>
    <row r="249" ht="12.75">
      <c r="C249" s="29"/>
    </row>
    <row r="250" ht="12.75">
      <c r="C250" s="29"/>
    </row>
    <row r="251" ht="12.75">
      <c r="C251" s="29"/>
    </row>
    <row r="252" ht="12.75">
      <c r="C252" s="29"/>
    </row>
    <row r="253" ht="12.75">
      <c r="C253" s="29"/>
    </row>
    <row r="254" ht="12.75">
      <c r="C254" s="29"/>
    </row>
    <row r="255" ht="12.75">
      <c r="C255" s="29"/>
    </row>
    <row r="256" ht="12.75">
      <c r="C256" s="29"/>
    </row>
    <row r="257" ht="12.75">
      <c r="C257" s="29"/>
    </row>
    <row r="258" ht="12.75">
      <c r="C258" s="29"/>
    </row>
    <row r="259" ht="12.75">
      <c r="C259" s="29"/>
    </row>
    <row r="260" ht="12.75">
      <c r="C260" s="29"/>
    </row>
    <row r="261" ht="12.75">
      <c r="C261" s="29"/>
    </row>
    <row r="262" ht="12.75">
      <c r="C262" s="29"/>
    </row>
    <row r="263" ht="12.75">
      <c r="C263" s="29"/>
    </row>
    <row r="264" ht="12.75">
      <c r="C264" s="29"/>
    </row>
    <row r="265" ht="12.75">
      <c r="C265" s="29"/>
    </row>
    <row r="266" ht="12.75">
      <c r="C266" s="29"/>
    </row>
    <row r="267" ht="12.75">
      <c r="C267" s="29"/>
    </row>
    <row r="268" ht="12.75">
      <c r="C268" s="29"/>
    </row>
    <row r="269" ht="12.75">
      <c r="C269" s="29"/>
    </row>
    <row r="270" ht="12.75">
      <c r="C270" s="29"/>
    </row>
    <row r="271" ht="12.75">
      <c r="C271" s="29"/>
    </row>
    <row r="272" ht="12.75">
      <c r="C272" s="29"/>
    </row>
    <row r="273" ht="12.75">
      <c r="C273" s="29"/>
    </row>
    <row r="274" ht="12.75">
      <c r="C274" s="29"/>
    </row>
    <row r="275" ht="12.75">
      <c r="C275" s="29"/>
    </row>
    <row r="276" ht="12.75">
      <c r="C276" s="29"/>
    </row>
    <row r="277" ht="12.75">
      <c r="C277" s="29"/>
    </row>
    <row r="278" ht="12.75">
      <c r="C278" s="29"/>
    </row>
    <row r="279" ht="12.75">
      <c r="C279" s="29"/>
    </row>
    <row r="280" ht="12.75">
      <c r="C280" s="29"/>
    </row>
    <row r="281" ht="12.75">
      <c r="C281" s="29"/>
    </row>
    <row r="282" ht="12.75">
      <c r="C282" s="29"/>
    </row>
    <row r="283" ht="12.75">
      <c r="C283" s="29"/>
    </row>
    <row r="284" ht="12.75">
      <c r="C284" s="29"/>
    </row>
    <row r="285" ht="12.75">
      <c r="C285" s="29"/>
    </row>
    <row r="286" ht="12.75">
      <c r="C286" s="29"/>
    </row>
    <row r="287" ht="12.75">
      <c r="C287" s="29"/>
    </row>
    <row r="288" ht="12.75">
      <c r="C288" s="29"/>
    </row>
    <row r="289" ht="12.75">
      <c r="C289" s="29"/>
    </row>
    <row r="290" ht="12.75">
      <c r="C290" s="29"/>
    </row>
    <row r="291" ht="12.75">
      <c r="C291" s="29"/>
    </row>
    <row r="292" ht="12.75">
      <c r="C292" s="29"/>
    </row>
    <row r="293" ht="12.75">
      <c r="C293" s="29"/>
    </row>
    <row r="294" ht="12.75">
      <c r="C294" s="29"/>
    </row>
    <row r="295" ht="12.75">
      <c r="C295" s="29"/>
    </row>
    <row r="296" ht="12.75">
      <c r="C296" s="29"/>
    </row>
    <row r="297" ht="12.75">
      <c r="C297" s="29"/>
    </row>
    <row r="298" ht="12.75">
      <c r="C298" s="29"/>
    </row>
    <row r="299" ht="12.75">
      <c r="C299" s="29"/>
    </row>
    <row r="300" ht="12.75">
      <c r="C300" s="29"/>
    </row>
    <row r="301" ht="12.75">
      <c r="C301" s="29"/>
    </row>
    <row r="302" ht="12.75">
      <c r="C302" s="29"/>
    </row>
    <row r="303" ht="12.75">
      <c r="C303" s="29"/>
    </row>
    <row r="304" ht="12.75">
      <c r="C304" s="29"/>
    </row>
    <row r="305" ht="12.75">
      <c r="C305" s="29"/>
    </row>
    <row r="306" ht="12.75">
      <c r="C306" s="29"/>
    </row>
    <row r="307" ht="12.75">
      <c r="C307" s="29"/>
    </row>
    <row r="308" ht="12.75">
      <c r="C308" s="29"/>
    </row>
    <row r="309" ht="12.75">
      <c r="C309" s="29"/>
    </row>
    <row r="310" ht="12.75">
      <c r="C310" s="29"/>
    </row>
    <row r="311" ht="12.75">
      <c r="C311" s="29"/>
    </row>
    <row r="312" ht="12.75">
      <c r="C312" s="29"/>
    </row>
    <row r="313" ht="12.75">
      <c r="C313" s="29"/>
    </row>
    <row r="314" ht="12.75">
      <c r="C314" s="29"/>
    </row>
    <row r="315" ht="12.75">
      <c r="C315" s="29"/>
    </row>
    <row r="316" ht="12.75">
      <c r="C316" s="29"/>
    </row>
    <row r="317" ht="12.75">
      <c r="C317" s="29"/>
    </row>
    <row r="318" ht="12.75">
      <c r="C318" s="29"/>
    </row>
    <row r="319" ht="12.75">
      <c r="C319" s="29"/>
    </row>
    <row r="320" ht="12.75">
      <c r="C320" s="29"/>
    </row>
    <row r="321" ht="12.75">
      <c r="C321" s="29"/>
    </row>
    <row r="322" ht="12.75">
      <c r="C322" s="29"/>
    </row>
    <row r="323" ht="12.75">
      <c r="C323" s="29"/>
    </row>
    <row r="324" ht="12.75">
      <c r="C324" s="29"/>
    </row>
    <row r="325" ht="12.75">
      <c r="C325" s="29"/>
    </row>
    <row r="326" ht="12.75">
      <c r="C326" s="29"/>
    </row>
    <row r="327" ht="12.75">
      <c r="C327" s="29"/>
    </row>
    <row r="328" ht="12.75">
      <c r="C328" s="29"/>
    </row>
    <row r="329" ht="12.75">
      <c r="C329" s="29"/>
    </row>
    <row r="330" ht="12.75">
      <c r="C330" s="29"/>
    </row>
    <row r="331" ht="12.75">
      <c r="C331" s="29"/>
    </row>
    <row r="332" ht="12.75">
      <c r="C332" s="29"/>
    </row>
    <row r="333" ht="12.75">
      <c r="C333" s="29"/>
    </row>
    <row r="334" ht="12.75">
      <c r="C334" s="29"/>
    </row>
    <row r="335" ht="12.75">
      <c r="C335" s="29"/>
    </row>
    <row r="336" ht="12.75">
      <c r="C336" s="29"/>
    </row>
    <row r="337" ht="12.75">
      <c r="C337" s="29"/>
    </row>
    <row r="338" ht="12.75">
      <c r="C338" s="29"/>
    </row>
    <row r="339" ht="12.75">
      <c r="C339" s="29"/>
    </row>
    <row r="340" ht="12.75">
      <c r="C340" s="29"/>
    </row>
    <row r="341" ht="12.75">
      <c r="C341" s="29"/>
    </row>
    <row r="342" ht="12.75">
      <c r="C342" s="29"/>
    </row>
    <row r="343" ht="12.75">
      <c r="C343" s="29"/>
    </row>
    <row r="344" ht="12.75">
      <c r="C344" s="29"/>
    </row>
    <row r="345" ht="12.75">
      <c r="C345" s="29"/>
    </row>
    <row r="346" ht="12.75">
      <c r="C346" s="29"/>
    </row>
    <row r="347" ht="12.75">
      <c r="C347" s="29"/>
    </row>
    <row r="348" ht="12.75">
      <c r="C348" s="29"/>
    </row>
    <row r="349" ht="12.75">
      <c r="C349" s="29"/>
    </row>
    <row r="350" ht="12.75">
      <c r="C350" s="29"/>
    </row>
    <row r="351" ht="12.75">
      <c r="C351" s="29"/>
    </row>
    <row r="352" ht="12.75">
      <c r="C352" s="29"/>
    </row>
    <row r="353" ht="12.75">
      <c r="C353" s="29"/>
    </row>
    <row r="354" ht="12.75">
      <c r="C354" s="29"/>
    </row>
    <row r="355" ht="12.75">
      <c r="C355" s="29"/>
    </row>
    <row r="356" ht="12.75">
      <c r="C356" s="29"/>
    </row>
    <row r="357" ht="12.75">
      <c r="C357" s="29"/>
    </row>
    <row r="358" ht="12.75">
      <c r="C358" s="29"/>
    </row>
    <row r="359" ht="12.75">
      <c r="C359" s="29"/>
    </row>
    <row r="360" ht="12.75">
      <c r="C360" s="29"/>
    </row>
    <row r="361" ht="12.75">
      <c r="C361" s="29"/>
    </row>
    <row r="362" ht="12.75">
      <c r="C362" s="29"/>
    </row>
    <row r="363" ht="12.75">
      <c r="C363" s="29"/>
    </row>
    <row r="364" ht="12.75">
      <c r="C364" s="29"/>
    </row>
    <row r="365" ht="12.75">
      <c r="C365" s="29"/>
    </row>
    <row r="366" ht="12.75">
      <c r="C366" s="29"/>
    </row>
    <row r="367" ht="12.75">
      <c r="C367" s="29"/>
    </row>
    <row r="368" ht="12.75">
      <c r="C368" s="29"/>
    </row>
    <row r="369" ht="12.75">
      <c r="C369" s="29"/>
    </row>
    <row r="370" ht="12.75">
      <c r="C370" s="29"/>
    </row>
    <row r="371" ht="12.75">
      <c r="C371" s="29"/>
    </row>
    <row r="372" ht="12.75">
      <c r="C372" s="29"/>
    </row>
    <row r="373" ht="12.75">
      <c r="C373" s="29"/>
    </row>
    <row r="374" ht="12.75">
      <c r="C374" s="29"/>
    </row>
    <row r="375" ht="12.75">
      <c r="C375" s="29"/>
    </row>
    <row r="376" ht="12.75">
      <c r="C376" s="29"/>
    </row>
    <row r="377" ht="12.75">
      <c r="C377" s="29"/>
    </row>
    <row r="378" ht="12.75">
      <c r="C378" s="29"/>
    </row>
    <row r="379" ht="12.75">
      <c r="C379" s="29"/>
    </row>
    <row r="380" ht="12.75">
      <c r="C380" s="29"/>
    </row>
    <row r="381" ht="12.75">
      <c r="C381" s="29"/>
    </row>
    <row r="382" ht="12.75">
      <c r="C382" s="29"/>
    </row>
    <row r="383" ht="12.75">
      <c r="C383" s="29"/>
    </row>
    <row r="384" ht="12.75">
      <c r="C384" s="29"/>
    </row>
    <row r="385" ht="12.75">
      <c r="C385" s="29"/>
    </row>
    <row r="386" ht="12.75">
      <c r="C386" s="29"/>
    </row>
    <row r="387" ht="12.75">
      <c r="C387" s="29"/>
    </row>
    <row r="388" ht="12.75">
      <c r="C388" s="29"/>
    </row>
    <row r="389" ht="12.75">
      <c r="C389" s="29"/>
    </row>
    <row r="390" ht="12.75">
      <c r="C390" s="29"/>
    </row>
    <row r="391" ht="12.75">
      <c r="C391" s="29"/>
    </row>
    <row r="392" ht="12.75">
      <c r="C392" s="29"/>
    </row>
    <row r="393" ht="12.75">
      <c r="C393" s="29"/>
    </row>
    <row r="394" ht="12.75">
      <c r="C394" s="29"/>
    </row>
    <row r="395" ht="12.75">
      <c r="C395" s="29"/>
    </row>
    <row r="396" ht="12.75">
      <c r="C396" s="29"/>
    </row>
    <row r="397" ht="12.75">
      <c r="C397" s="29"/>
    </row>
    <row r="398" ht="12.75">
      <c r="C398" s="29"/>
    </row>
    <row r="399" ht="12.75">
      <c r="C399" s="29"/>
    </row>
    <row r="400" ht="12.75">
      <c r="C400" s="29"/>
    </row>
    <row r="401" ht="12.75">
      <c r="C401" s="29"/>
    </row>
    <row r="402" ht="12.75">
      <c r="C402" s="29"/>
    </row>
    <row r="403" ht="12.75">
      <c r="C403" s="29"/>
    </row>
    <row r="404" ht="12.75">
      <c r="C404" s="29"/>
    </row>
    <row r="405" ht="12.75">
      <c r="C405" s="29"/>
    </row>
    <row r="406" ht="12.75">
      <c r="C406" s="29"/>
    </row>
    <row r="407" ht="12.75">
      <c r="C407" s="29"/>
    </row>
    <row r="408" ht="12.75">
      <c r="C408" s="29"/>
    </row>
    <row r="409" ht="12.75">
      <c r="C409" s="29"/>
    </row>
    <row r="410" ht="12.75">
      <c r="C410" s="29"/>
    </row>
    <row r="411" ht="12.75">
      <c r="C411" s="29"/>
    </row>
    <row r="412" ht="12.75">
      <c r="C412" s="29"/>
    </row>
    <row r="413" ht="12.75">
      <c r="C413" s="29"/>
    </row>
    <row r="414" ht="12.75">
      <c r="C414" s="29"/>
    </row>
    <row r="415" ht="12.75">
      <c r="C415" s="29"/>
    </row>
    <row r="416" ht="12.75">
      <c r="C416" s="29"/>
    </row>
    <row r="417" ht="12.75">
      <c r="C417" s="29"/>
    </row>
    <row r="418" ht="12.75">
      <c r="C418" s="29"/>
    </row>
    <row r="419" ht="12.75">
      <c r="C419" s="29"/>
    </row>
    <row r="420" ht="12.75">
      <c r="C420" s="29"/>
    </row>
    <row r="421" ht="12.75">
      <c r="C421" s="29"/>
    </row>
    <row r="422" ht="12.75">
      <c r="C422" s="29"/>
    </row>
    <row r="423" ht="12.75">
      <c r="C423" s="29"/>
    </row>
    <row r="424" ht="12.75">
      <c r="C424" s="29"/>
    </row>
    <row r="425" ht="12.75">
      <c r="C425" s="29"/>
    </row>
    <row r="426" ht="12.75">
      <c r="C426" s="29"/>
    </row>
    <row r="427" ht="12.75">
      <c r="C427" s="29"/>
    </row>
    <row r="428" ht="12.75">
      <c r="C428" s="29"/>
    </row>
    <row r="429" ht="12.75">
      <c r="C429" s="29"/>
    </row>
    <row r="430" ht="12.75">
      <c r="C430" s="29"/>
    </row>
    <row r="431" ht="12.75">
      <c r="C431" s="29"/>
    </row>
    <row r="432" ht="12.75">
      <c r="C432" s="29"/>
    </row>
    <row r="433" ht="12.75">
      <c r="C433" s="29"/>
    </row>
    <row r="434" ht="12.75">
      <c r="C434" s="29"/>
    </row>
    <row r="435" ht="12.75">
      <c r="C435" s="29"/>
    </row>
    <row r="436" ht="12.75">
      <c r="C436" s="29"/>
    </row>
    <row r="437" ht="12.75">
      <c r="C437" s="29"/>
    </row>
    <row r="438" ht="12.75">
      <c r="C438" s="29"/>
    </row>
    <row r="439" ht="12.75">
      <c r="C439" s="29"/>
    </row>
    <row r="440" ht="12.75">
      <c r="C440" s="29"/>
    </row>
    <row r="441" ht="12.75">
      <c r="C441" s="29"/>
    </row>
    <row r="442" ht="12.75">
      <c r="C442" s="29"/>
    </row>
    <row r="443" ht="12.75">
      <c r="C443" s="29"/>
    </row>
    <row r="444" ht="12.75">
      <c r="C444" s="29"/>
    </row>
    <row r="445" ht="12.75">
      <c r="C445" s="29"/>
    </row>
    <row r="446" ht="12.75">
      <c r="C446" s="29"/>
    </row>
    <row r="447" ht="12.75">
      <c r="C447" s="29"/>
    </row>
    <row r="448" ht="12.75">
      <c r="C448" s="29"/>
    </row>
    <row r="449" ht="12.75">
      <c r="C449" s="29"/>
    </row>
    <row r="450" ht="12.75">
      <c r="C450" s="29"/>
    </row>
    <row r="451" ht="12.75">
      <c r="C451" s="29"/>
    </row>
    <row r="452" ht="12.75">
      <c r="C452" s="29"/>
    </row>
    <row r="453" ht="12.75">
      <c r="C453" s="29"/>
    </row>
    <row r="454" ht="12.75">
      <c r="C454" s="29"/>
    </row>
    <row r="455" ht="12.75">
      <c r="C455" s="29"/>
    </row>
    <row r="456" ht="12.75">
      <c r="C456" s="29"/>
    </row>
    <row r="457" ht="12.75">
      <c r="C457" s="29"/>
    </row>
    <row r="458" ht="12.75">
      <c r="C458" s="29"/>
    </row>
    <row r="459" ht="12.75">
      <c r="C459" s="29"/>
    </row>
    <row r="460" ht="12.75">
      <c r="C460" s="29"/>
    </row>
    <row r="461" ht="12.75">
      <c r="C461" s="29"/>
    </row>
    <row r="462" ht="12.75">
      <c r="C462" s="29"/>
    </row>
    <row r="463" ht="12.75">
      <c r="C463" s="29"/>
    </row>
    <row r="464" ht="12.75">
      <c r="C464" s="29"/>
    </row>
    <row r="465" ht="12.75">
      <c r="C465" s="29"/>
    </row>
    <row r="466" ht="12.75">
      <c r="C466" s="29"/>
    </row>
    <row r="467" ht="12.75">
      <c r="C467" s="29"/>
    </row>
    <row r="468" ht="12.75">
      <c r="C468" s="29"/>
    </row>
    <row r="469" ht="12.75">
      <c r="C469" s="29"/>
    </row>
    <row r="470" ht="12.75">
      <c r="C470" s="29"/>
    </row>
    <row r="471" ht="12.75">
      <c r="C471" s="29"/>
    </row>
    <row r="472" ht="12.75">
      <c r="C472" s="29"/>
    </row>
    <row r="473" ht="12.75">
      <c r="C473" s="29"/>
    </row>
    <row r="474" ht="12.75">
      <c r="C474" s="29"/>
    </row>
    <row r="475" ht="12.75">
      <c r="C475" s="29"/>
    </row>
    <row r="476" ht="12.75">
      <c r="C476" s="29"/>
    </row>
    <row r="477" ht="12.75">
      <c r="C477" s="29"/>
    </row>
    <row r="478" ht="12.75">
      <c r="C478" s="29"/>
    </row>
    <row r="479" ht="12.75">
      <c r="C479" s="29"/>
    </row>
    <row r="480" ht="12.75">
      <c r="C480" s="29"/>
    </row>
    <row r="481" ht="12.75">
      <c r="C481" s="29"/>
    </row>
    <row r="482" ht="12.75">
      <c r="C482" s="29"/>
    </row>
    <row r="483" ht="12.75">
      <c r="C483" s="29"/>
    </row>
    <row r="484" ht="12.75">
      <c r="C484" s="29"/>
    </row>
    <row r="485" ht="12.75">
      <c r="C485" s="29"/>
    </row>
    <row r="486" ht="12.75">
      <c r="C486" s="29"/>
    </row>
    <row r="487" ht="12.75">
      <c r="C487" s="29"/>
    </row>
    <row r="488" ht="12.75">
      <c r="C488" s="29"/>
    </row>
    <row r="489" ht="12.75">
      <c r="C489" s="29"/>
    </row>
    <row r="490" ht="12.75">
      <c r="C490" s="29"/>
    </row>
    <row r="491" ht="12.75">
      <c r="C491" s="29"/>
    </row>
    <row r="492" ht="12.75">
      <c r="C492" s="29"/>
    </row>
    <row r="493" ht="12.75">
      <c r="C493" s="29"/>
    </row>
    <row r="494" ht="12.75">
      <c r="C494" s="29"/>
    </row>
    <row r="495" ht="12.75">
      <c r="C495" s="29"/>
    </row>
    <row r="496" ht="12.75">
      <c r="C496" s="29"/>
    </row>
    <row r="497" ht="12.75">
      <c r="C497" s="29"/>
    </row>
    <row r="498" ht="12.75">
      <c r="C498" s="29"/>
    </row>
    <row r="499" ht="12.75">
      <c r="C499" s="29"/>
    </row>
    <row r="500" ht="12.75">
      <c r="C500" s="29"/>
    </row>
    <row r="501" ht="12.75">
      <c r="C501" s="29"/>
    </row>
    <row r="502" ht="12.75">
      <c r="C502" s="29"/>
    </row>
    <row r="503" ht="12.75">
      <c r="C503" s="29"/>
    </row>
    <row r="504" ht="12.75">
      <c r="C504" s="29"/>
    </row>
    <row r="505" ht="12.75">
      <c r="C505" s="29"/>
    </row>
    <row r="506" ht="12.75">
      <c r="C506" s="29"/>
    </row>
    <row r="507" ht="12.75">
      <c r="C507" s="29"/>
    </row>
    <row r="508" ht="12.75">
      <c r="C508" s="29"/>
    </row>
    <row r="509" ht="12.75">
      <c r="C509" s="29"/>
    </row>
    <row r="510" ht="12.75">
      <c r="C510" s="29"/>
    </row>
    <row r="511" ht="12.75">
      <c r="C511" s="29"/>
    </row>
    <row r="512" ht="12.75">
      <c r="C512" s="29"/>
    </row>
    <row r="513" ht="12.75">
      <c r="C513" s="29"/>
    </row>
    <row r="514" ht="12.75">
      <c r="C514" s="29"/>
    </row>
    <row r="515" ht="12.75">
      <c r="C515" s="29"/>
    </row>
    <row r="516" ht="12.75">
      <c r="C516" s="29"/>
    </row>
    <row r="517" ht="12.75">
      <c r="C517" s="29"/>
    </row>
    <row r="518" ht="12.75">
      <c r="C518" s="29"/>
    </row>
    <row r="519" ht="12.75">
      <c r="C519" s="29"/>
    </row>
    <row r="520" ht="12.75">
      <c r="C520" s="29"/>
    </row>
    <row r="521" ht="12.75">
      <c r="C521" s="29"/>
    </row>
    <row r="522" ht="12.75">
      <c r="C522" s="29"/>
    </row>
    <row r="523" ht="12.75">
      <c r="C523" s="29"/>
    </row>
    <row r="524" ht="12.75">
      <c r="C524" s="29"/>
    </row>
    <row r="525" ht="12.75">
      <c r="C525" s="29"/>
    </row>
    <row r="526" ht="12.75">
      <c r="C526" s="29"/>
    </row>
    <row r="527" ht="12.75">
      <c r="C527" s="29"/>
    </row>
    <row r="528" ht="12.75">
      <c r="C528" s="29"/>
    </row>
    <row r="529" ht="12.75">
      <c r="C529" s="29"/>
    </row>
    <row r="530" ht="12.75">
      <c r="C530" s="29"/>
    </row>
    <row r="531" ht="12.75">
      <c r="C531" s="29"/>
    </row>
    <row r="532" ht="12.75">
      <c r="C532" s="29"/>
    </row>
    <row r="533" ht="12.75">
      <c r="C533" s="29"/>
    </row>
    <row r="534" ht="12.75">
      <c r="C534" s="29"/>
    </row>
    <row r="535" ht="12.75">
      <c r="C535" s="29"/>
    </row>
    <row r="536" ht="12.75">
      <c r="C536" s="29"/>
    </row>
    <row r="537" ht="12.75">
      <c r="C537" s="29"/>
    </row>
    <row r="538" ht="12.75">
      <c r="C538" s="29"/>
    </row>
    <row r="539" ht="12.75">
      <c r="C539" s="29"/>
    </row>
    <row r="540" ht="12.75">
      <c r="C540" s="29"/>
    </row>
    <row r="541" ht="12.75">
      <c r="C541" s="29"/>
    </row>
    <row r="542" ht="12.75">
      <c r="C542" s="29"/>
    </row>
    <row r="543" ht="12.75">
      <c r="C543" s="29"/>
    </row>
    <row r="544" ht="12.75">
      <c r="C544" s="29"/>
    </row>
    <row r="545" ht="12.75">
      <c r="C545" s="29"/>
    </row>
    <row r="546" ht="12.75">
      <c r="C546" s="29"/>
    </row>
    <row r="547" ht="12.75">
      <c r="C547" s="29"/>
    </row>
    <row r="548" ht="12.75">
      <c r="C548" s="29"/>
    </row>
    <row r="549" ht="12.75">
      <c r="C549" s="29"/>
    </row>
    <row r="550" ht="12.75">
      <c r="C550" s="29"/>
    </row>
    <row r="551" ht="12.75">
      <c r="C551" s="29"/>
    </row>
    <row r="552" ht="12.75">
      <c r="C552" s="29"/>
    </row>
    <row r="553" ht="12.75">
      <c r="C553" s="29"/>
    </row>
    <row r="554" ht="12.75">
      <c r="C554" s="29"/>
    </row>
    <row r="555" ht="12.75">
      <c r="C555" s="29"/>
    </row>
    <row r="556" ht="12.75">
      <c r="C556" s="29"/>
    </row>
    <row r="557" ht="12.75">
      <c r="C557" s="29"/>
    </row>
    <row r="558" ht="12.75">
      <c r="C558" s="29"/>
    </row>
    <row r="559" ht="12.75">
      <c r="C559" s="29"/>
    </row>
    <row r="560" ht="12.75">
      <c r="C560" s="29"/>
    </row>
    <row r="561" ht="12.75">
      <c r="C561" s="29"/>
    </row>
    <row r="562" ht="12.75">
      <c r="C562" s="29"/>
    </row>
    <row r="563" ht="12.75">
      <c r="C563" s="29"/>
    </row>
    <row r="564" ht="12.75">
      <c r="C564" s="29"/>
    </row>
    <row r="565" ht="12.75">
      <c r="C565" s="29"/>
    </row>
    <row r="566" ht="12.75">
      <c r="C566" s="29"/>
    </row>
    <row r="567" ht="12.75">
      <c r="C567" s="29"/>
    </row>
    <row r="568" ht="12.75">
      <c r="C568" s="29"/>
    </row>
    <row r="569" ht="12.75">
      <c r="C569" s="29"/>
    </row>
    <row r="570" ht="12.75">
      <c r="C570" s="29"/>
    </row>
    <row r="571" ht="12.75">
      <c r="C571" s="29"/>
    </row>
    <row r="572" ht="12.75">
      <c r="C572" s="29"/>
    </row>
    <row r="573" ht="12.75">
      <c r="C573" s="29"/>
    </row>
    <row r="574" ht="12.75">
      <c r="C574" s="29"/>
    </row>
    <row r="575" ht="12.75">
      <c r="C575" s="29"/>
    </row>
    <row r="576" ht="12.75">
      <c r="C576" s="29"/>
    </row>
    <row r="577" ht="12.75">
      <c r="C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ht="12.75">
      <c r="C582" s="29"/>
    </row>
    <row r="583" ht="12.75">
      <c r="C583" s="29"/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88" ht="12.75">
      <c r="C588" s="29"/>
    </row>
    <row r="589" ht="12.75">
      <c r="C589" s="29"/>
    </row>
    <row r="590" ht="12.75">
      <c r="C590" s="29"/>
    </row>
    <row r="591" ht="12.75">
      <c r="C591" s="29"/>
    </row>
    <row r="592" ht="12.75">
      <c r="C592" s="29"/>
    </row>
    <row r="593" ht="12.75">
      <c r="C593" s="29"/>
    </row>
    <row r="594" ht="12.75">
      <c r="C594" s="29"/>
    </row>
    <row r="595" ht="12.75">
      <c r="C595" s="29"/>
    </row>
    <row r="596" ht="12.75">
      <c r="C596" s="29"/>
    </row>
    <row r="597" ht="12.75">
      <c r="C597" s="29"/>
    </row>
    <row r="598" ht="12.75">
      <c r="C598" s="29"/>
    </row>
    <row r="599" ht="12.75">
      <c r="C599" s="29"/>
    </row>
    <row r="600" ht="12.75">
      <c r="C600" s="29"/>
    </row>
    <row r="601" ht="12.75">
      <c r="C601" s="29"/>
    </row>
    <row r="602" ht="12.75">
      <c r="C602" s="29"/>
    </row>
    <row r="603" ht="12.75">
      <c r="C603" s="29"/>
    </row>
    <row r="604" ht="12.75">
      <c r="C604" s="29"/>
    </row>
    <row r="605" ht="12.75">
      <c r="C605" s="29"/>
    </row>
    <row r="606" ht="12.75">
      <c r="C606" s="29"/>
    </row>
  </sheetData>
  <sheetProtection password="E9FA" sheet="1"/>
  <mergeCells count="47">
    <mergeCell ref="O58:P58"/>
    <mergeCell ref="O13:P13"/>
    <mergeCell ref="O25:P25"/>
    <mergeCell ref="O55:P55"/>
    <mergeCell ref="O56:P56"/>
    <mergeCell ref="O20:P20"/>
    <mergeCell ref="O57:P57"/>
    <mergeCell ref="O16:P16"/>
    <mergeCell ref="O17:P17"/>
    <mergeCell ref="O18:P18"/>
    <mergeCell ref="D4:D5"/>
    <mergeCell ref="E4:E5"/>
    <mergeCell ref="O6:P6"/>
    <mergeCell ref="O14:P14"/>
    <mergeCell ref="O11:P11"/>
    <mergeCell ref="O10:P10"/>
    <mergeCell ref="O5:P5"/>
    <mergeCell ref="F4:F5"/>
    <mergeCell ref="O12:P12"/>
    <mergeCell ref="I3:I5"/>
    <mergeCell ref="O65:P65"/>
    <mergeCell ref="O66:P66"/>
    <mergeCell ref="O59:P59"/>
    <mergeCell ref="O60:P60"/>
    <mergeCell ref="O61:P61"/>
    <mergeCell ref="O62:P62"/>
    <mergeCell ref="O63:P63"/>
    <mergeCell ref="O15:P15"/>
    <mergeCell ref="O8:P8"/>
    <mergeCell ref="O9:P9"/>
    <mergeCell ref="O64:P64"/>
    <mergeCell ref="O26:P26"/>
    <mergeCell ref="O23:P23"/>
    <mergeCell ref="O19:P19"/>
    <mergeCell ref="O21:P21"/>
    <mergeCell ref="O22:P22"/>
    <mergeCell ref="O24:P24"/>
    <mergeCell ref="A1:I1"/>
    <mergeCell ref="J1:L2"/>
    <mergeCell ref="A2:D2"/>
    <mergeCell ref="A3:A5"/>
    <mergeCell ref="B3:B5"/>
    <mergeCell ref="C3:C4"/>
    <mergeCell ref="H3:H5"/>
    <mergeCell ref="J3:L8"/>
    <mergeCell ref="F3:G3"/>
    <mergeCell ref="D3:E3"/>
  </mergeCells>
  <conditionalFormatting sqref="E6">
    <cfRule type="expression" priority="5" dxfId="0" stopIfTrue="1">
      <formula>C6&lt;&gt;0</formula>
    </cfRule>
  </conditionalFormatting>
  <conditionalFormatting sqref="G6:G104">
    <cfRule type="expression" priority="6" dxfId="0" stopIfTrue="1">
      <formula>C6&lt;&gt;0</formula>
    </cfRule>
  </conditionalFormatting>
  <conditionalFormatting sqref="I6:I103">
    <cfRule type="expression" priority="7" dxfId="6" stopIfTrue="1">
      <formula>AND(ISERROR(H6),ISERROR(H7))</formula>
    </cfRule>
    <cfRule type="expression" priority="8" dxfId="4" stopIfTrue="1">
      <formula>AND(ISERROR(H7))</formula>
    </cfRule>
  </conditionalFormatting>
  <conditionalFormatting sqref="I104">
    <cfRule type="cellIs" priority="9" dxfId="4" operator="greaterThan" stopIfTrue="1">
      <formula>0</formula>
    </cfRule>
  </conditionalFormatting>
  <conditionalFormatting sqref="E2">
    <cfRule type="cellIs" priority="10" dxfId="3" operator="lessThanOrEqual" stopIfTrue="1">
      <formula>0</formula>
    </cfRule>
  </conditionalFormatting>
  <conditionalFormatting sqref="H6:H104 D6 C5:C104">
    <cfRule type="cellIs" priority="11" dxfId="0" operator="notEqual" stopIfTrue="1">
      <formula>0</formula>
    </cfRule>
  </conditionalFormatting>
  <conditionalFormatting sqref="E7:E104">
    <cfRule type="expression" priority="1" dxfId="0" stopIfTrue="1">
      <formula>C7&lt;&gt;0</formula>
    </cfRule>
  </conditionalFormatting>
  <conditionalFormatting sqref="D7:D104">
    <cfRule type="cellIs" priority="2" dxfId="0" operator="notEqual" stopIfTrue="1">
      <formula>0</formula>
    </cfRule>
  </conditionalFormatting>
  <printOptions/>
  <pageMargins left="0.787401575" right="0.787401575" top="0.984251969" bottom="0.984251969" header="0.492125985" footer="0.49212598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8"/>
  <sheetViews>
    <sheetView zoomScalePageLayoutView="0" workbookViewId="0" topLeftCell="A1">
      <pane xSplit="1" topLeftCell="AZ1" activePane="topRight" state="frozen"/>
      <selection pane="topLeft" activeCell="A1" sqref="A1"/>
      <selection pane="topRight" activeCell="BB23" sqref="BB23"/>
    </sheetView>
  </sheetViews>
  <sheetFormatPr defaultColWidth="9.140625" defaultRowHeight="12.75"/>
  <cols>
    <col min="1" max="3" width="9.140625" style="4" customWidth="1"/>
    <col min="4" max="4" width="10.00390625" style="4" bestFit="1" customWidth="1"/>
    <col min="5" max="7" width="9.140625" style="4" customWidth="1"/>
    <col min="8" max="8" width="10.00390625" style="4" bestFit="1" customWidth="1"/>
    <col min="9" max="37" width="9.140625" style="4" customWidth="1"/>
    <col min="38" max="39" width="9.28125" style="4" bestFit="1" customWidth="1"/>
    <col min="40" max="40" width="13.421875" style="4" bestFit="1" customWidth="1"/>
    <col min="41" max="41" width="9.7109375" style="4" bestFit="1" customWidth="1"/>
    <col min="42" max="42" width="10.7109375" style="4" bestFit="1" customWidth="1"/>
    <col min="43" max="43" width="10.00390625" style="4" bestFit="1" customWidth="1"/>
    <col min="44" max="44" width="15.7109375" style="4" bestFit="1" customWidth="1"/>
    <col min="45" max="45" width="10.8515625" style="4" bestFit="1" customWidth="1"/>
    <col min="46" max="47" width="9.57421875" style="4" bestFit="1" customWidth="1"/>
    <col min="48" max="48" width="10.00390625" style="4" bestFit="1" customWidth="1"/>
    <col min="49" max="52" width="9.57421875" style="4" bestFit="1" customWidth="1"/>
    <col min="53" max="53" width="9.8515625" style="4" bestFit="1" customWidth="1"/>
    <col min="54" max="54" width="10.7109375" style="5" bestFit="1" customWidth="1"/>
    <col min="55" max="57" width="10.7109375" style="4" bestFit="1" customWidth="1"/>
    <col min="58" max="58" width="11.28125" style="4" customWidth="1"/>
    <col min="59" max="59" width="9.57421875" style="4" customWidth="1"/>
    <col min="60" max="60" width="10.00390625" style="4" customWidth="1"/>
    <col min="61" max="61" width="9.57421875" style="4" bestFit="1" customWidth="1"/>
    <col min="62" max="16384" width="9.140625" style="4" customWidth="1"/>
  </cols>
  <sheetData>
    <row r="1" spans="1:61" ht="16.5" thickBot="1">
      <c r="A1" s="236"/>
      <c r="B1" s="236">
        <v>1964</v>
      </c>
      <c r="C1" s="236">
        <v>1965</v>
      </c>
      <c r="D1" s="236">
        <v>1966</v>
      </c>
      <c r="E1" s="236">
        <v>1967</v>
      </c>
      <c r="F1" s="236">
        <v>1968</v>
      </c>
      <c r="G1" s="236">
        <v>1969</v>
      </c>
      <c r="H1" s="236">
        <v>1970</v>
      </c>
      <c r="I1" s="236">
        <v>1971</v>
      </c>
      <c r="J1" s="236">
        <v>1972</v>
      </c>
      <c r="K1" s="236">
        <v>1973</v>
      </c>
      <c r="L1" s="236">
        <v>1974</v>
      </c>
      <c r="M1" s="2">
        <v>1975</v>
      </c>
      <c r="N1" s="2">
        <v>1976</v>
      </c>
      <c r="O1" s="2">
        <v>1977</v>
      </c>
      <c r="P1" s="2">
        <v>1978</v>
      </c>
      <c r="Q1" s="2">
        <v>1979</v>
      </c>
      <c r="R1" s="2">
        <v>1980</v>
      </c>
      <c r="S1" s="2">
        <v>1981</v>
      </c>
      <c r="T1" s="2">
        <v>1982</v>
      </c>
      <c r="U1" s="2">
        <v>1983</v>
      </c>
      <c r="V1" s="2">
        <v>1984</v>
      </c>
      <c r="W1" s="2">
        <v>1985</v>
      </c>
      <c r="X1" s="2">
        <v>1986</v>
      </c>
      <c r="Y1" s="2">
        <v>1987</v>
      </c>
      <c r="Z1" s="2">
        <v>1988</v>
      </c>
      <c r="AA1" s="2">
        <v>1989</v>
      </c>
      <c r="AB1" s="2">
        <v>1990</v>
      </c>
      <c r="AC1" s="2">
        <v>1991</v>
      </c>
      <c r="AD1" s="2">
        <v>1992</v>
      </c>
      <c r="AE1" s="2">
        <v>1993</v>
      </c>
      <c r="AF1" s="2">
        <v>1994</v>
      </c>
      <c r="AG1" s="2">
        <v>1995</v>
      </c>
      <c r="AH1" s="2">
        <v>1996</v>
      </c>
      <c r="AI1" s="2">
        <v>1997</v>
      </c>
      <c r="AJ1" s="2">
        <v>1998</v>
      </c>
      <c r="AK1" s="2">
        <v>1999</v>
      </c>
      <c r="AL1" s="2">
        <v>2000</v>
      </c>
      <c r="AM1" s="2">
        <v>2001</v>
      </c>
      <c r="AN1" s="236">
        <v>2002</v>
      </c>
      <c r="AO1" s="236">
        <v>2003</v>
      </c>
      <c r="AP1" s="1">
        <v>2004</v>
      </c>
      <c r="AQ1" s="2">
        <v>2005</v>
      </c>
      <c r="AR1" s="1">
        <v>2006</v>
      </c>
      <c r="AS1" s="2">
        <v>2007</v>
      </c>
      <c r="AT1" s="1">
        <v>2008</v>
      </c>
      <c r="AU1" s="2">
        <v>2009</v>
      </c>
      <c r="AV1" s="1">
        <v>2010</v>
      </c>
      <c r="AW1" s="2">
        <v>2011</v>
      </c>
      <c r="AX1" s="1">
        <v>2012</v>
      </c>
      <c r="AY1" s="2">
        <v>2013</v>
      </c>
      <c r="AZ1" s="3">
        <v>2014</v>
      </c>
      <c r="BA1" s="3">
        <v>2015</v>
      </c>
      <c r="BB1" s="234">
        <v>2016</v>
      </c>
      <c r="BC1" s="233">
        <v>2017</v>
      </c>
      <c r="BD1" s="233">
        <v>2018</v>
      </c>
      <c r="BE1" s="233">
        <v>2019</v>
      </c>
      <c r="BF1" s="233">
        <v>2020</v>
      </c>
      <c r="BG1" s="233">
        <v>2021</v>
      </c>
      <c r="BH1" s="233">
        <v>2022</v>
      </c>
      <c r="BI1" s="233">
        <v>2023</v>
      </c>
    </row>
    <row r="2" spans="1:94" ht="15" thickBot="1">
      <c r="A2" s="237" t="s">
        <v>0</v>
      </c>
      <c r="B2" s="238" t="s">
        <v>1</v>
      </c>
      <c r="C2" s="239">
        <v>11300</v>
      </c>
      <c r="D2" s="239">
        <v>16600</v>
      </c>
      <c r="E2" s="239">
        <v>23230</v>
      </c>
      <c r="F2" s="238">
        <v>28.48</v>
      </c>
      <c r="G2" s="238">
        <v>35.62</v>
      </c>
      <c r="H2" s="238">
        <v>42.35</v>
      </c>
      <c r="I2" s="238">
        <v>50.51</v>
      </c>
      <c r="J2" s="238">
        <v>61.52</v>
      </c>
      <c r="K2" s="238">
        <v>70.87</v>
      </c>
      <c r="L2" s="238">
        <v>80.62</v>
      </c>
      <c r="M2" s="238">
        <v>106.76</v>
      </c>
      <c r="N2" s="238">
        <v>133.34</v>
      </c>
      <c r="O2" s="238">
        <v>183.65</v>
      </c>
      <c r="P2" s="238">
        <v>238.32</v>
      </c>
      <c r="Q2" s="238">
        <v>326.82</v>
      </c>
      <c r="R2" s="238">
        <v>487.83</v>
      </c>
      <c r="S2" s="238">
        <v>738.5</v>
      </c>
      <c r="T2" s="239">
        <v>1453.96</v>
      </c>
      <c r="U2" s="239">
        <v>2910.93</v>
      </c>
      <c r="V2" s="239">
        <v>7545.98</v>
      </c>
      <c r="W2" s="239">
        <v>24432.06</v>
      </c>
      <c r="X2" s="239">
        <v>80047.66</v>
      </c>
      <c r="Y2" s="238">
        <v>129.98</v>
      </c>
      <c r="Z2" s="238">
        <v>596.94</v>
      </c>
      <c r="AA2" s="240" t="s">
        <v>13</v>
      </c>
      <c r="AB2" s="240">
        <v>102.527306</v>
      </c>
      <c r="AC2" s="241">
        <v>1942.726347</v>
      </c>
      <c r="AD2" s="241">
        <v>11230.65984</v>
      </c>
      <c r="AE2" s="241">
        <v>140277.06384</v>
      </c>
      <c r="AF2" s="241">
        <v>3631.929071</v>
      </c>
      <c r="AG2" s="240">
        <v>13.851199</v>
      </c>
      <c r="AH2" s="240">
        <v>16.819757</v>
      </c>
      <c r="AI2" s="240">
        <v>18.353215</v>
      </c>
      <c r="AJ2" s="240">
        <v>19.149765</v>
      </c>
      <c r="AK2" s="240">
        <v>19.626072</v>
      </c>
      <c r="AL2" s="7">
        <v>21.280595</v>
      </c>
      <c r="AM2" s="7">
        <v>22.402504</v>
      </c>
      <c r="AN2" s="7">
        <v>24.51769</v>
      </c>
      <c r="AO2" s="7">
        <v>28.131595</v>
      </c>
      <c r="AP2" s="242">
        <v>31.052744</v>
      </c>
      <c r="AQ2" s="242">
        <v>32.957268</v>
      </c>
      <c r="AR2" s="242">
        <v>34.620735</v>
      </c>
      <c r="AS2" s="242">
        <v>35.594754</v>
      </c>
      <c r="AT2" s="91">
        <v>37.429911</v>
      </c>
      <c r="AU2" s="91">
        <v>39.855905</v>
      </c>
      <c r="AV2" s="94">
        <v>41.495485</v>
      </c>
      <c r="AW2" s="91">
        <v>44.178247</v>
      </c>
      <c r="AX2" s="91">
        <v>46.864232</v>
      </c>
      <c r="AY2" s="91">
        <v>49.76877</v>
      </c>
      <c r="AZ2" s="91">
        <v>52.537233</v>
      </c>
      <c r="BA2" s="91">
        <v>55.809388</v>
      </c>
      <c r="BB2" s="235">
        <v>62.10254</v>
      </c>
      <c r="BC2" s="235">
        <v>66.188858</v>
      </c>
      <c r="BD2" s="235">
        <v>67.556931</v>
      </c>
      <c r="BE2" s="235">
        <v>69.8768</v>
      </c>
      <c r="BF2" s="256">
        <v>73.008384</v>
      </c>
      <c r="BG2" s="257">
        <v>0</v>
      </c>
      <c r="BH2" s="257">
        <v>0</v>
      </c>
      <c r="BI2" s="257">
        <v>0</v>
      </c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10"/>
      <c r="CN2" s="10"/>
      <c r="CO2" s="10"/>
      <c r="CP2" s="10"/>
    </row>
    <row r="3" spans="1:94" ht="15" thickBot="1">
      <c r="A3" s="237" t="s">
        <v>2</v>
      </c>
      <c r="B3" s="238" t="s">
        <v>1</v>
      </c>
      <c r="C3" s="239">
        <v>11300</v>
      </c>
      <c r="D3" s="239">
        <v>17050</v>
      </c>
      <c r="E3" s="238">
        <v>23.78</v>
      </c>
      <c r="F3" s="238">
        <v>28.98</v>
      </c>
      <c r="G3" s="238">
        <v>36.27</v>
      </c>
      <c r="H3" s="238">
        <v>43.3</v>
      </c>
      <c r="I3" s="238">
        <v>51.44</v>
      </c>
      <c r="J3" s="238">
        <v>62.26</v>
      </c>
      <c r="K3" s="238">
        <v>71.57</v>
      </c>
      <c r="L3" s="238">
        <v>81.47</v>
      </c>
      <c r="M3" s="238">
        <v>108.38</v>
      </c>
      <c r="N3" s="238">
        <v>135.9</v>
      </c>
      <c r="O3" s="238">
        <v>186.83</v>
      </c>
      <c r="P3" s="238">
        <v>243.35</v>
      </c>
      <c r="Q3" s="238">
        <v>334.2</v>
      </c>
      <c r="R3" s="238">
        <v>508.33</v>
      </c>
      <c r="S3" s="238">
        <v>775.43</v>
      </c>
      <c r="T3" s="239">
        <v>1526.66</v>
      </c>
      <c r="U3" s="239">
        <v>3085.59</v>
      </c>
      <c r="V3" s="239">
        <v>8285.49</v>
      </c>
      <c r="W3" s="239">
        <v>27510.5</v>
      </c>
      <c r="X3" s="239">
        <v>93039.4</v>
      </c>
      <c r="Y3" s="238">
        <v>151.85</v>
      </c>
      <c r="Z3" s="238">
        <v>695.5</v>
      </c>
      <c r="AA3" s="240" t="s">
        <v>14</v>
      </c>
      <c r="AB3" s="240">
        <v>160.055377</v>
      </c>
      <c r="AC3" s="241">
        <v>2329.523162</v>
      </c>
      <c r="AD3" s="241">
        <v>14141.64687</v>
      </c>
      <c r="AE3" s="241">
        <v>180634.775106</v>
      </c>
      <c r="AF3" s="241">
        <v>5132.642163</v>
      </c>
      <c r="AG3" s="240">
        <v>14.082514</v>
      </c>
      <c r="AH3" s="240">
        <v>17.065325</v>
      </c>
      <c r="AI3" s="240">
        <v>18.501876</v>
      </c>
      <c r="AJ3" s="240">
        <v>19.312538</v>
      </c>
      <c r="AK3" s="240">
        <v>19.753641</v>
      </c>
      <c r="AL3" s="7">
        <v>21.410406</v>
      </c>
      <c r="AM3" s="7">
        <v>22.575003</v>
      </c>
      <c r="AN3" s="7">
        <v>24.780029</v>
      </c>
      <c r="AO3" s="7">
        <v>28.826445</v>
      </c>
      <c r="AP3" s="242">
        <v>31.310481</v>
      </c>
      <c r="AQ3" s="242">
        <v>33.145124</v>
      </c>
      <c r="AR3" s="242">
        <v>34.752293</v>
      </c>
      <c r="AS3" s="242">
        <v>35.769168</v>
      </c>
      <c r="AT3" s="91">
        <v>37.688177</v>
      </c>
      <c r="AU3" s="95">
        <v>40.110982</v>
      </c>
      <c r="AV3" s="94">
        <v>41.860645</v>
      </c>
      <c r="AW3" s="91">
        <v>44.593522</v>
      </c>
      <c r="AX3" s="91">
        <v>47.103239</v>
      </c>
      <c r="AY3" s="91">
        <v>50.226642</v>
      </c>
      <c r="AZ3" s="91">
        <v>52.868217</v>
      </c>
      <c r="BA3" s="91">
        <v>56.635366</v>
      </c>
      <c r="BB3" s="235">
        <v>63.040288</v>
      </c>
      <c r="BC3" s="235">
        <v>66.466851</v>
      </c>
      <c r="BD3" s="235">
        <v>67.712311</v>
      </c>
      <c r="BE3" s="235">
        <v>70.128356</v>
      </c>
      <c r="BF3" s="257">
        <v>0</v>
      </c>
      <c r="BG3" s="257">
        <v>0</v>
      </c>
      <c r="BH3" s="257">
        <v>0</v>
      </c>
      <c r="BI3" s="257">
        <v>0</v>
      </c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10"/>
      <c r="CN3" s="10"/>
      <c r="CO3" s="10"/>
      <c r="CP3" s="10"/>
    </row>
    <row r="4" spans="1:94" ht="15" thickBot="1">
      <c r="A4" s="237" t="s">
        <v>3</v>
      </c>
      <c r="B4" s="238" t="s">
        <v>1</v>
      </c>
      <c r="C4" s="239">
        <v>11300</v>
      </c>
      <c r="D4" s="239">
        <v>17300</v>
      </c>
      <c r="E4" s="238">
        <v>24.28</v>
      </c>
      <c r="F4" s="238">
        <v>29.4</v>
      </c>
      <c r="G4" s="238">
        <v>36.91</v>
      </c>
      <c r="H4" s="238">
        <v>44.17</v>
      </c>
      <c r="I4" s="238">
        <v>52.12</v>
      </c>
      <c r="J4" s="238">
        <v>63.09</v>
      </c>
      <c r="K4" s="238">
        <v>72.32</v>
      </c>
      <c r="L4" s="238">
        <v>82.69</v>
      </c>
      <c r="M4" s="238">
        <v>110.18</v>
      </c>
      <c r="N4" s="238">
        <v>138.94</v>
      </c>
      <c r="O4" s="238">
        <v>190.51</v>
      </c>
      <c r="P4" s="238">
        <v>248.99</v>
      </c>
      <c r="Q4" s="238">
        <v>341.97</v>
      </c>
      <c r="R4" s="238">
        <v>527.14</v>
      </c>
      <c r="S4" s="238">
        <v>825.83</v>
      </c>
      <c r="T4" s="239">
        <v>1602.99</v>
      </c>
      <c r="U4" s="239">
        <v>3292.32</v>
      </c>
      <c r="V4" s="239">
        <v>9304.61</v>
      </c>
      <c r="W4" s="239">
        <v>30316.57</v>
      </c>
      <c r="X4" s="238">
        <v>106.4</v>
      </c>
      <c r="Y4" s="238">
        <v>181.61</v>
      </c>
      <c r="Z4" s="238">
        <v>820.42</v>
      </c>
      <c r="AA4" s="240">
        <v>9.698734</v>
      </c>
      <c r="AB4" s="240">
        <v>276.54368</v>
      </c>
      <c r="AC4" s="241">
        <v>2838.989877</v>
      </c>
      <c r="AD4" s="241">
        <v>17603.522023</v>
      </c>
      <c r="AE4" s="241">
        <v>225414.135854</v>
      </c>
      <c r="AF4" s="241">
        <v>7214.955088</v>
      </c>
      <c r="AG4" s="240">
        <v>14.22193</v>
      </c>
      <c r="AH4" s="240">
        <v>17.186488</v>
      </c>
      <c r="AI4" s="240">
        <v>18.585134</v>
      </c>
      <c r="AJ4" s="240">
        <v>19.416825</v>
      </c>
      <c r="AK4" s="240">
        <v>20.008462</v>
      </c>
      <c r="AL4" s="7">
        <v>21.421111</v>
      </c>
      <c r="AM4" s="7">
        <v>22.68562</v>
      </c>
      <c r="AN4" s="7">
        <v>24.856847</v>
      </c>
      <c r="AO4" s="243">
        <v>29.247311</v>
      </c>
      <c r="AP4" s="242">
        <v>31.432591</v>
      </c>
      <c r="AQ4" s="242">
        <v>33.290962</v>
      </c>
      <c r="AR4" s="242">
        <v>34.832223</v>
      </c>
      <c r="AS4" s="244">
        <v>35.919398</v>
      </c>
      <c r="AT4" s="91">
        <v>37.86908</v>
      </c>
      <c r="AU4" s="91">
        <v>40.235326</v>
      </c>
      <c r="AV4" s="94">
        <v>42.153669</v>
      </c>
      <c r="AW4" s="91">
        <v>44.834327</v>
      </c>
      <c r="AX4" s="91">
        <v>47.286941</v>
      </c>
      <c r="AY4" s="91">
        <v>50.48782</v>
      </c>
      <c r="AZ4" s="91">
        <v>53.206573</v>
      </c>
      <c r="BA4" s="91">
        <v>57.292336</v>
      </c>
      <c r="BB4" s="235">
        <v>63.63917</v>
      </c>
      <c r="BC4" s="235">
        <v>66.626371</v>
      </c>
      <c r="BD4" s="235">
        <v>67.834193</v>
      </c>
      <c r="BE4" s="235">
        <v>70.507049</v>
      </c>
      <c r="BF4" s="257">
        <v>0</v>
      </c>
      <c r="BG4" s="257">
        <v>0</v>
      </c>
      <c r="BH4" s="257">
        <v>0</v>
      </c>
      <c r="BI4" s="257">
        <v>0</v>
      </c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10"/>
      <c r="CN4" s="10"/>
      <c r="CO4" s="10"/>
      <c r="CP4" s="10"/>
    </row>
    <row r="5" spans="1:94" ht="15" thickBot="1">
      <c r="A5" s="237" t="s">
        <v>4</v>
      </c>
      <c r="B5" s="238" t="s">
        <v>1</v>
      </c>
      <c r="C5" s="239">
        <v>13400</v>
      </c>
      <c r="D5" s="239">
        <v>17600</v>
      </c>
      <c r="E5" s="238">
        <v>24.64</v>
      </c>
      <c r="F5" s="238">
        <v>29.83</v>
      </c>
      <c r="G5" s="238">
        <v>37.43</v>
      </c>
      <c r="H5" s="238">
        <v>44.67</v>
      </c>
      <c r="I5" s="238">
        <v>52.64</v>
      </c>
      <c r="J5" s="238">
        <v>63.81</v>
      </c>
      <c r="K5" s="238">
        <v>73.19</v>
      </c>
      <c r="L5" s="238">
        <v>83.73</v>
      </c>
      <c r="M5" s="238">
        <v>112.25</v>
      </c>
      <c r="N5" s="238">
        <v>142.24</v>
      </c>
      <c r="O5" s="238">
        <v>194.83</v>
      </c>
      <c r="P5" s="238">
        <v>255.41</v>
      </c>
      <c r="Q5" s="238">
        <v>350.51</v>
      </c>
      <c r="R5" s="238">
        <v>546.64</v>
      </c>
      <c r="S5" s="238">
        <v>877.86</v>
      </c>
      <c r="T5" s="239">
        <v>1683.14</v>
      </c>
      <c r="U5" s="239">
        <v>3588.63</v>
      </c>
      <c r="V5" s="239">
        <v>10235.07</v>
      </c>
      <c r="W5" s="239">
        <v>34166.77</v>
      </c>
      <c r="X5" s="238">
        <v>106.28</v>
      </c>
      <c r="Y5" s="238">
        <v>207.97</v>
      </c>
      <c r="Z5" s="238">
        <v>951.77</v>
      </c>
      <c r="AA5" s="240">
        <v>10.289386</v>
      </c>
      <c r="AB5" s="240">
        <v>509.72531</v>
      </c>
      <c r="AC5" s="241">
        <v>3173.706783</v>
      </c>
      <c r="AD5" s="241">
        <v>21409.403484</v>
      </c>
      <c r="AE5" s="241">
        <v>287583.354522</v>
      </c>
      <c r="AF5" s="241">
        <v>10323.157739</v>
      </c>
      <c r="AG5" s="240">
        <v>14.422459</v>
      </c>
      <c r="AH5" s="240">
        <v>17.236328</v>
      </c>
      <c r="AI5" s="240">
        <v>18.711512</v>
      </c>
      <c r="AJ5" s="240">
        <v>19.511967</v>
      </c>
      <c r="AK5" s="240">
        <v>20.26457</v>
      </c>
      <c r="AL5" s="7">
        <v>21.448958</v>
      </c>
      <c r="AM5" s="7">
        <v>22.79451</v>
      </c>
      <c r="AN5" s="245">
        <v>25.010959</v>
      </c>
      <c r="AO5" s="243">
        <v>29.647999</v>
      </c>
      <c r="AP5" s="246">
        <v>31.611756</v>
      </c>
      <c r="AQ5" s="242">
        <v>33.533986</v>
      </c>
      <c r="AR5" s="242">
        <v>34.92627</v>
      </c>
      <c r="AS5" s="242">
        <v>36.077443</v>
      </c>
      <c r="AT5" s="91">
        <v>38.062212</v>
      </c>
      <c r="AU5" s="95">
        <v>40.315796</v>
      </c>
      <c r="AV5" s="91">
        <v>42.45296</v>
      </c>
      <c r="AW5" s="91">
        <v>45.130233</v>
      </c>
      <c r="AX5" s="91">
        <v>47.372057</v>
      </c>
      <c r="AY5" s="91">
        <v>50.790746</v>
      </c>
      <c r="AZ5" s="91">
        <v>53.642866</v>
      </c>
      <c r="BA5" s="91">
        <v>58.15745</v>
      </c>
      <c r="BB5" s="235">
        <v>63.919182</v>
      </c>
      <c r="BC5" s="235">
        <v>66.839575</v>
      </c>
      <c r="BD5" s="235">
        <v>67.881676</v>
      </c>
      <c r="BE5" s="235">
        <v>71.049953</v>
      </c>
      <c r="BF5" s="257">
        <v>0</v>
      </c>
      <c r="BG5" s="257">
        <v>0</v>
      </c>
      <c r="BH5" s="257">
        <v>0</v>
      </c>
      <c r="BI5" s="257">
        <v>0</v>
      </c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10"/>
      <c r="CN5" s="10"/>
      <c r="CO5" s="10"/>
      <c r="CP5" s="10"/>
    </row>
    <row r="6" spans="1:94" ht="15" thickBot="1">
      <c r="A6" s="237" t="s">
        <v>5</v>
      </c>
      <c r="B6" s="238" t="s">
        <v>1</v>
      </c>
      <c r="C6" s="239">
        <v>13400</v>
      </c>
      <c r="D6" s="239">
        <v>18280</v>
      </c>
      <c r="E6" s="238">
        <v>25.01</v>
      </c>
      <c r="F6" s="238">
        <v>30.39</v>
      </c>
      <c r="G6" s="238">
        <v>38.01</v>
      </c>
      <c r="H6" s="238">
        <v>45.08</v>
      </c>
      <c r="I6" s="238">
        <v>53.25</v>
      </c>
      <c r="J6" s="238">
        <v>64.66</v>
      </c>
      <c r="K6" s="238">
        <v>74.03</v>
      </c>
      <c r="L6" s="238">
        <v>85.1</v>
      </c>
      <c r="M6" s="238">
        <v>114.49</v>
      </c>
      <c r="N6" s="238">
        <v>145.83</v>
      </c>
      <c r="O6" s="238">
        <v>200.45</v>
      </c>
      <c r="P6" s="238">
        <v>262.87</v>
      </c>
      <c r="Q6" s="238">
        <v>363.64</v>
      </c>
      <c r="R6" s="238">
        <v>566.86</v>
      </c>
      <c r="S6" s="238">
        <v>930.53</v>
      </c>
      <c r="T6" s="239">
        <v>1775.71</v>
      </c>
      <c r="U6" s="239">
        <v>3911.61</v>
      </c>
      <c r="V6" s="239">
        <v>11145.99</v>
      </c>
      <c r="W6" s="239">
        <v>38208.46</v>
      </c>
      <c r="X6" s="238">
        <v>107.12</v>
      </c>
      <c r="Y6" s="238">
        <v>251.56</v>
      </c>
      <c r="Z6" s="239">
        <v>1135.27</v>
      </c>
      <c r="AA6" s="240">
        <v>11.04154</v>
      </c>
      <c r="AB6" s="240">
        <v>738.082248</v>
      </c>
      <c r="AC6" s="241">
        <v>3332.709492</v>
      </c>
      <c r="AD6" s="241">
        <v>25871.12317</v>
      </c>
      <c r="AE6" s="241">
        <v>369170.752199</v>
      </c>
      <c r="AF6" s="241">
        <v>14747.663145</v>
      </c>
      <c r="AG6" s="240">
        <v>14.69937</v>
      </c>
      <c r="AH6" s="240">
        <v>17.396625</v>
      </c>
      <c r="AI6" s="240">
        <v>18.823781</v>
      </c>
      <c r="AJ6" s="240">
        <v>19.59977</v>
      </c>
      <c r="AK6" s="240">
        <v>20.359813</v>
      </c>
      <c r="AL6" s="7">
        <v>21.468262</v>
      </c>
      <c r="AM6" s="7">
        <v>22.985983</v>
      </c>
      <c r="AN6" s="7">
        <v>25.181033</v>
      </c>
      <c r="AO6" s="6">
        <v>30.057141</v>
      </c>
      <c r="AP6" s="246">
        <v>31.741364</v>
      </c>
      <c r="AQ6" s="242">
        <v>33.839145</v>
      </c>
      <c r="AR6" s="242">
        <v>34.968181</v>
      </c>
      <c r="AS6" s="244">
        <v>36.171244</v>
      </c>
      <c r="AT6" s="95">
        <v>38.30581</v>
      </c>
      <c r="AU6" s="91">
        <v>40.537532</v>
      </c>
      <c r="AV6" s="91">
        <v>42.762866</v>
      </c>
      <c r="AW6" s="91">
        <v>45.45517</v>
      </c>
      <c r="AX6" s="91">
        <v>47.675238</v>
      </c>
      <c r="AY6" s="91">
        <v>51.090411</v>
      </c>
      <c r="AZ6" s="91">
        <v>54.06128</v>
      </c>
      <c r="BA6" s="91">
        <v>58.570367</v>
      </c>
      <c r="BB6" s="235">
        <v>64.328264</v>
      </c>
      <c r="BC6" s="235">
        <v>66.893046</v>
      </c>
      <c r="BD6" s="235">
        <v>68.024227</v>
      </c>
      <c r="BE6" s="235">
        <v>71.476252</v>
      </c>
      <c r="BF6" s="257">
        <v>0</v>
      </c>
      <c r="BG6" s="257">
        <v>0</v>
      </c>
      <c r="BH6" s="257">
        <v>0</v>
      </c>
      <c r="BI6" s="257">
        <v>0</v>
      </c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10"/>
      <c r="CN6" s="10"/>
      <c r="CO6" s="10"/>
      <c r="CP6" s="10"/>
    </row>
    <row r="7" spans="1:94" ht="15" thickBot="1">
      <c r="A7" s="237" t="s">
        <v>6</v>
      </c>
      <c r="B7" s="238" t="s">
        <v>1</v>
      </c>
      <c r="C7" s="239">
        <v>13400</v>
      </c>
      <c r="D7" s="239">
        <v>19090</v>
      </c>
      <c r="E7" s="238">
        <v>25.46</v>
      </c>
      <c r="F7" s="238">
        <v>31.2</v>
      </c>
      <c r="G7" s="238">
        <v>38.48</v>
      </c>
      <c r="H7" s="238">
        <v>45.5</v>
      </c>
      <c r="I7" s="238">
        <v>54.01</v>
      </c>
      <c r="J7" s="238">
        <v>65.75</v>
      </c>
      <c r="K7" s="238">
        <v>74.97</v>
      </c>
      <c r="L7" s="238">
        <v>86.91</v>
      </c>
      <c r="M7" s="238">
        <v>117.13</v>
      </c>
      <c r="N7" s="238">
        <v>150.17</v>
      </c>
      <c r="O7" s="238">
        <v>206.9</v>
      </c>
      <c r="P7" s="238">
        <v>270.88</v>
      </c>
      <c r="Q7" s="238">
        <v>377.54</v>
      </c>
      <c r="R7" s="238">
        <v>586.13</v>
      </c>
      <c r="S7" s="238">
        <v>986.36</v>
      </c>
      <c r="T7" s="239">
        <v>1873.37</v>
      </c>
      <c r="U7" s="239">
        <v>4224.54</v>
      </c>
      <c r="V7" s="239">
        <v>12137.98</v>
      </c>
      <c r="W7" s="239">
        <v>42031.56</v>
      </c>
      <c r="X7" s="238">
        <v>108.61</v>
      </c>
      <c r="Y7" s="238">
        <v>310.53</v>
      </c>
      <c r="Z7" s="239">
        <v>1337.12</v>
      </c>
      <c r="AA7" s="240">
        <v>12.139069</v>
      </c>
      <c r="AB7" s="240">
        <v>796.16932</v>
      </c>
      <c r="AC7" s="241">
        <v>3555.334486</v>
      </c>
      <c r="AD7" s="241">
        <v>32209.548346</v>
      </c>
      <c r="AE7" s="241">
        <v>468034.679637</v>
      </c>
      <c r="AF7" s="241">
        <v>21049.339606</v>
      </c>
      <c r="AG7" s="240">
        <v>15.077143</v>
      </c>
      <c r="AH7" s="240">
        <v>17.619301</v>
      </c>
      <c r="AI7" s="240">
        <v>18.844487</v>
      </c>
      <c r="AJ7" s="240">
        <v>19.740888</v>
      </c>
      <c r="AK7" s="240">
        <v>20.369992</v>
      </c>
      <c r="AL7" s="7">
        <v>21.457527</v>
      </c>
      <c r="AM7" s="7">
        <v>23.117003</v>
      </c>
      <c r="AN7" s="7">
        <v>25.203695</v>
      </c>
      <c r="AO7" s="7">
        <v>30.354706</v>
      </c>
      <c r="AP7" s="242">
        <v>31.868329</v>
      </c>
      <c r="AQ7" s="242">
        <v>34.076019</v>
      </c>
      <c r="AR7" s="242">
        <v>35.013639</v>
      </c>
      <c r="AS7" s="247">
        <v>36.265289</v>
      </c>
      <c r="AT7" s="94">
        <v>38.673545</v>
      </c>
      <c r="AU7" s="91">
        <v>40.780757</v>
      </c>
      <c r="AV7" s="91">
        <v>42.946746</v>
      </c>
      <c r="AW7" s="91">
        <v>45.714264</v>
      </c>
      <c r="AX7" s="91">
        <v>47.937451</v>
      </c>
      <c r="AY7" s="91">
        <v>51.269227</v>
      </c>
      <c r="AZ7" s="91">
        <v>54.385647</v>
      </c>
      <c r="BA7" s="91">
        <v>59.150213</v>
      </c>
      <c r="BB7" s="235">
        <v>64.95868</v>
      </c>
      <c r="BC7" s="235">
        <v>67.13386</v>
      </c>
      <c r="BD7" s="235">
        <v>68.316731</v>
      </c>
      <c r="BE7" s="235">
        <v>71.583466</v>
      </c>
      <c r="BF7" s="257">
        <v>0</v>
      </c>
      <c r="BG7" s="257">
        <v>0</v>
      </c>
      <c r="BH7" s="257">
        <v>0</v>
      </c>
      <c r="BI7" s="257">
        <v>0</v>
      </c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10"/>
      <c r="CN7" s="10"/>
      <c r="CO7" s="10"/>
      <c r="CP7" s="10"/>
    </row>
    <row r="8" spans="1:94" ht="15" thickBot="1">
      <c r="A8" s="237" t="s">
        <v>7</v>
      </c>
      <c r="B8" s="238" t="s">
        <v>1</v>
      </c>
      <c r="C8" s="239">
        <v>15200</v>
      </c>
      <c r="D8" s="239">
        <v>19870</v>
      </c>
      <c r="E8" s="238">
        <v>26.18</v>
      </c>
      <c r="F8" s="238">
        <v>32.09</v>
      </c>
      <c r="G8" s="238">
        <v>39</v>
      </c>
      <c r="H8" s="238">
        <v>46.2</v>
      </c>
      <c r="I8" s="238">
        <v>55.08</v>
      </c>
      <c r="J8" s="238">
        <v>66.93</v>
      </c>
      <c r="K8" s="238">
        <v>75.8</v>
      </c>
      <c r="L8" s="238">
        <v>89.8</v>
      </c>
      <c r="M8" s="238">
        <v>119.27</v>
      </c>
      <c r="N8" s="238">
        <v>154.6</v>
      </c>
      <c r="O8" s="238">
        <v>213.8</v>
      </c>
      <c r="P8" s="238">
        <v>279.04</v>
      </c>
      <c r="Q8" s="238">
        <v>390.1</v>
      </c>
      <c r="R8" s="238">
        <v>604.89</v>
      </c>
      <c r="S8" s="239">
        <v>1045.54</v>
      </c>
      <c r="T8" s="239">
        <v>1976.41</v>
      </c>
      <c r="U8" s="239">
        <v>4554.05</v>
      </c>
      <c r="V8" s="239">
        <v>13254.67</v>
      </c>
      <c r="W8" s="239">
        <v>45901.91</v>
      </c>
      <c r="X8" s="238">
        <v>109.99</v>
      </c>
      <c r="Y8" s="238">
        <v>366.49</v>
      </c>
      <c r="Z8" s="239">
        <v>1598.26</v>
      </c>
      <c r="AA8" s="240">
        <v>15.153199</v>
      </c>
      <c r="AB8" s="240">
        <v>872.20349</v>
      </c>
      <c r="AC8" s="241">
        <v>3940.37721</v>
      </c>
      <c r="AD8" s="241">
        <v>38925.239176</v>
      </c>
      <c r="AE8" s="241">
        <v>610176.811842</v>
      </c>
      <c r="AF8" s="240">
        <v>11.346741</v>
      </c>
      <c r="AG8" s="240">
        <v>15.351547</v>
      </c>
      <c r="AH8" s="240">
        <v>17.853637</v>
      </c>
      <c r="AI8" s="240">
        <v>18.910442</v>
      </c>
      <c r="AJ8" s="240">
        <v>19.770499</v>
      </c>
      <c r="AK8" s="240">
        <v>20.38425</v>
      </c>
      <c r="AL8" s="7">
        <v>21.521899</v>
      </c>
      <c r="AM8" s="7">
        <v>23.255705</v>
      </c>
      <c r="AN8" s="7">
        <v>25.357437</v>
      </c>
      <c r="AO8" s="7">
        <v>30.336493</v>
      </c>
      <c r="AP8" s="248">
        <v>32.02767</v>
      </c>
      <c r="AQ8" s="242">
        <v>34.038535</v>
      </c>
      <c r="AR8" s="242">
        <v>34.989129</v>
      </c>
      <c r="AS8" s="242">
        <v>36.377711</v>
      </c>
      <c r="AT8" s="91">
        <v>39.025474</v>
      </c>
      <c r="AU8" s="91">
        <v>40.952036</v>
      </c>
      <c r="AV8" s="91">
        <v>42.899504</v>
      </c>
      <c r="AW8" s="91">
        <v>45.814835</v>
      </c>
      <c r="AX8" s="91">
        <v>48.062088</v>
      </c>
      <c r="AY8" s="91">
        <v>51.41278</v>
      </c>
      <c r="AZ8" s="91">
        <v>54.527049</v>
      </c>
      <c r="BA8" s="91">
        <v>59.605669</v>
      </c>
      <c r="BB8" s="235">
        <v>65.263985</v>
      </c>
      <c r="BC8" s="235">
        <v>66.932458</v>
      </c>
      <c r="BD8" s="235">
        <v>69.29366</v>
      </c>
      <c r="BE8" s="235">
        <v>71.590624</v>
      </c>
      <c r="BF8" s="257">
        <v>0</v>
      </c>
      <c r="BG8" s="257">
        <v>0</v>
      </c>
      <c r="BH8" s="257">
        <v>0</v>
      </c>
      <c r="BI8" s="257">
        <v>0</v>
      </c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10"/>
      <c r="CN8" s="10"/>
      <c r="CO8" s="10"/>
      <c r="CP8" s="10"/>
    </row>
    <row r="9" spans="1:94" ht="15" thickBot="1">
      <c r="A9" s="237" t="s">
        <v>8</v>
      </c>
      <c r="B9" s="238" t="s">
        <v>1</v>
      </c>
      <c r="C9" s="239">
        <v>15200</v>
      </c>
      <c r="D9" s="239">
        <v>20430</v>
      </c>
      <c r="E9" s="238">
        <v>26.84</v>
      </c>
      <c r="F9" s="238">
        <v>32.81</v>
      </c>
      <c r="G9" s="238">
        <v>39.27</v>
      </c>
      <c r="H9" s="238">
        <v>46.61</v>
      </c>
      <c r="I9" s="238">
        <v>56.18</v>
      </c>
      <c r="J9" s="238">
        <v>67.89</v>
      </c>
      <c r="K9" s="238">
        <v>76.48</v>
      </c>
      <c r="L9" s="238">
        <v>93.75</v>
      </c>
      <c r="M9" s="238">
        <v>121.31</v>
      </c>
      <c r="N9" s="238">
        <v>158.55</v>
      </c>
      <c r="O9" s="238">
        <v>219.51</v>
      </c>
      <c r="P9" s="238">
        <v>287.58</v>
      </c>
      <c r="Q9" s="238">
        <v>400.71</v>
      </c>
      <c r="R9" s="238">
        <v>624.25</v>
      </c>
      <c r="S9" s="239">
        <v>1108.27</v>
      </c>
      <c r="T9" s="239">
        <v>2094.99</v>
      </c>
      <c r="U9" s="239">
        <v>4963.91</v>
      </c>
      <c r="V9" s="239">
        <v>14619.9</v>
      </c>
      <c r="W9" s="239">
        <v>49396.88</v>
      </c>
      <c r="X9" s="238">
        <v>111.31</v>
      </c>
      <c r="Y9" s="238">
        <v>377.67</v>
      </c>
      <c r="Z9" s="239">
        <v>1982.48</v>
      </c>
      <c r="AA9" s="240">
        <v>19.511259</v>
      </c>
      <c r="AB9" s="240">
        <v>984.89218</v>
      </c>
      <c r="AC9" s="241">
        <v>4418.739003</v>
      </c>
      <c r="AD9" s="241">
        <v>47519.931986</v>
      </c>
      <c r="AE9" s="240">
        <v>799.392641</v>
      </c>
      <c r="AF9" s="240">
        <v>12.036622</v>
      </c>
      <c r="AG9" s="240">
        <v>15.729195</v>
      </c>
      <c r="AH9" s="240">
        <v>18.06788</v>
      </c>
      <c r="AI9" s="240">
        <v>18.94448</v>
      </c>
      <c r="AJ9" s="240">
        <v>19.715141</v>
      </c>
      <c r="AK9" s="240">
        <v>20.535093</v>
      </c>
      <c r="AL9" s="7">
        <v>21.821053</v>
      </c>
      <c r="AM9" s="7">
        <v>23.513843</v>
      </c>
      <c r="AN9" s="7">
        <v>25.649047</v>
      </c>
      <c r="AO9" s="7">
        <v>30.348627</v>
      </c>
      <c r="AP9" s="242">
        <v>32.261471</v>
      </c>
      <c r="AQ9" s="242">
        <v>34.048746</v>
      </c>
      <c r="AR9" s="242">
        <v>35.027617</v>
      </c>
      <c r="AS9" s="242">
        <v>36.494119</v>
      </c>
      <c r="AT9" s="91">
        <v>39.251821</v>
      </c>
      <c r="AU9" s="91">
        <v>41.046225</v>
      </c>
      <c r="AV9" s="91">
        <v>42.869474</v>
      </c>
      <c r="AW9" s="91">
        <v>45.814835</v>
      </c>
      <c r="AX9" s="111">
        <v>48.268754</v>
      </c>
      <c r="AY9" s="91">
        <v>51.345943</v>
      </c>
      <c r="AZ9" s="91">
        <v>54.597934</v>
      </c>
      <c r="BA9" s="91">
        <v>59.951381</v>
      </c>
      <c r="BB9" s="235">
        <v>65.681674</v>
      </c>
      <c r="BC9" s="235">
        <v>67.046243</v>
      </c>
      <c r="BD9" s="235">
        <v>69.466894</v>
      </c>
      <c r="BE9" s="235">
        <v>71.662214</v>
      </c>
      <c r="BF9" s="257">
        <v>0</v>
      </c>
      <c r="BG9" s="257">
        <v>0</v>
      </c>
      <c r="BH9" s="257">
        <v>0</v>
      </c>
      <c r="BI9" s="257">
        <v>0</v>
      </c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10"/>
      <c r="CN9" s="10"/>
      <c r="CO9" s="10"/>
      <c r="CP9" s="10"/>
    </row>
    <row r="10" spans="1:94" ht="15" thickBot="1">
      <c r="A10" s="237" t="s">
        <v>9</v>
      </c>
      <c r="B10" s="238" t="s">
        <v>1</v>
      </c>
      <c r="C10" s="239">
        <v>15700</v>
      </c>
      <c r="D10" s="239">
        <v>21010</v>
      </c>
      <c r="E10" s="238">
        <v>27.25</v>
      </c>
      <c r="F10" s="238">
        <v>33.41</v>
      </c>
      <c r="G10" s="238">
        <v>39.56</v>
      </c>
      <c r="H10" s="238">
        <v>47.05</v>
      </c>
      <c r="I10" s="238">
        <v>57.36</v>
      </c>
      <c r="J10" s="238">
        <v>68.46</v>
      </c>
      <c r="K10" s="238">
        <v>77.12</v>
      </c>
      <c r="L10" s="238">
        <v>98.22</v>
      </c>
      <c r="M10" s="238">
        <v>123.2</v>
      </c>
      <c r="N10" s="238">
        <v>162.97</v>
      </c>
      <c r="O10" s="238">
        <v>224.01</v>
      </c>
      <c r="P10" s="238">
        <v>295.57</v>
      </c>
      <c r="Q10" s="238">
        <v>412.24</v>
      </c>
      <c r="R10" s="238">
        <v>644.23</v>
      </c>
      <c r="S10" s="239">
        <v>1172.55</v>
      </c>
      <c r="T10" s="239">
        <v>2241.64</v>
      </c>
      <c r="U10" s="239">
        <v>5385.84</v>
      </c>
      <c r="V10" s="239">
        <v>16169.61</v>
      </c>
      <c r="W10" s="239">
        <v>53437.4</v>
      </c>
      <c r="X10" s="238">
        <v>113.18</v>
      </c>
      <c r="Y10" s="238">
        <v>401.69</v>
      </c>
      <c r="Z10" s="239">
        <v>2392.06</v>
      </c>
      <c r="AA10" s="240">
        <v>25.235862</v>
      </c>
      <c r="AB10" s="241">
        <v>1103.374709</v>
      </c>
      <c r="AC10" s="241">
        <v>5108.946035</v>
      </c>
      <c r="AD10" s="241">
        <v>58154.892764</v>
      </c>
      <c r="AE10" s="241">
        <v>1065.910147</v>
      </c>
      <c r="AF10" s="240">
        <v>12.693821</v>
      </c>
      <c r="AG10" s="240">
        <v>15.889632</v>
      </c>
      <c r="AH10" s="240">
        <v>18.158219</v>
      </c>
      <c r="AI10" s="240">
        <v>18.938796</v>
      </c>
      <c r="AJ10" s="240">
        <v>19.618536</v>
      </c>
      <c r="AK10" s="240">
        <v>20.648036</v>
      </c>
      <c r="AL10" s="7">
        <v>22.085087</v>
      </c>
      <c r="AM10" s="7">
        <v>23.699602</v>
      </c>
      <c r="AN10" s="7">
        <v>25.869628</v>
      </c>
      <c r="AO10" s="7">
        <v>30.403254</v>
      </c>
      <c r="AP10" s="242">
        <v>32.422778</v>
      </c>
      <c r="AQ10" s="242">
        <v>34.048746</v>
      </c>
      <c r="AR10" s="242">
        <v>35.020611</v>
      </c>
      <c r="AS10" s="242">
        <v>36.709434</v>
      </c>
      <c r="AT10" s="91">
        <v>39.334249</v>
      </c>
      <c r="AU10" s="91">
        <v>41.079061</v>
      </c>
      <c r="AV10" s="91">
        <v>42.839465</v>
      </c>
      <c r="AW10" s="91">
        <v>46.007257</v>
      </c>
      <c r="AX10" s="91">
        <v>48.485963</v>
      </c>
      <c r="AY10" s="91">
        <v>51.428096</v>
      </c>
      <c r="AZ10" s="91">
        <v>54.69621</v>
      </c>
      <c r="BA10" s="91">
        <v>60.101259</v>
      </c>
      <c r="BB10" s="235">
        <v>65.885287</v>
      </c>
      <c r="BC10" s="235">
        <v>67.026129</v>
      </c>
      <c r="BD10" s="235">
        <v>69.466894</v>
      </c>
      <c r="BE10" s="235">
        <v>71.748208</v>
      </c>
      <c r="BF10" s="257">
        <v>0</v>
      </c>
      <c r="BG10" s="257">
        <v>0</v>
      </c>
      <c r="BH10" s="257">
        <v>0</v>
      </c>
      <c r="BI10" s="257">
        <v>0</v>
      </c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10"/>
      <c r="CN10" s="10"/>
      <c r="CO10" s="10"/>
      <c r="CP10" s="10"/>
    </row>
    <row r="11" spans="1:94" ht="15" thickBot="1">
      <c r="A11" s="237" t="s">
        <v>10</v>
      </c>
      <c r="B11" s="239">
        <v>10000</v>
      </c>
      <c r="C11" s="239">
        <v>15900</v>
      </c>
      <c r="D11" s="239">
        <v>21610</v>
      </c>
      <c r="E11" s="238">
        <v>27.38</v>
      </c>
      <c r="F11" s="238">
        <v>33.88</v>
      </c>
      <c r="G11" s="238">
        <v>39.92</v>
      </c>
      <c r="H11" s="238">
        <v>47.61</v>
      </c>
      <c r="I11" s="238">
        <v>58.61</v>
      </c>
      <c r="J11" s="238">
        <v>68.95</v>
      </c>
      <c r="K11" s="238">
        <v>77.87</v>
      </c>
      <c r="L11" s="238">
        <v>101.9</v>
      </c>
      <c r="M11" s="238">
        <v>125.7</v>
      </c>
      <c r="N11" s="238">
        <v>168.33</v>
      </c>
      <c r="O11" s="238">
        <v>227.15</v>
      </c>
      <c r="P11" s="238">
        <v>303.29</v>
      </c>
      <c r="Q11" s="238">
        <v>428.8</v>
      </c>
      <c r="R11" s="238">
        <v>663.56</v>
      </c>
      <c r="S11" s="239">
        <v>1239.39</v>
      </c>
      <c r="T11" s="239">
        <v>2398.55</v>
      </c>
      <c r="U11" s="239">
        <v>5897.49</v>
      </c>
      <c r="V11" s="239">
        <v>17867.42</v>
      </c>
      <c r="W11" s="239">
        <v>58300.2</v>
      </c>
      <c r="X11" s="238">
        <v>115.13</v>
      </c>
      <c r="Y11" s="238">
        <v>424.51</v>
      </c>
      <c r="Z11" s="239">
        <v>2966.39</v>
      </c>
      <c r="AA11" s="240">
        <v>34.308154</v>
      </c>
      <c r="AB11" s="241">
        <v>1244.165321</v>
      </c>
      <c r="AC11" s="241">
        <v>5906.963405</v>
      </c>
      <c r="AD11" s="241">
        <v>72100.436048</v>
      </c>
      <c r="AE11" s="241">
        <v>1445.693932</v>
      </c>
      <c r="AF11" s="240">
        <v>12.885497</v>
      </c>
      <c r="AG11" s="240">
        <v>16.07554</v>
      </c>
      <c r="AH11" s="240">
        <v>18.16185</v>
      </c>
      <c r="AI11" s="240">
        <v>18.957734</v>
      </c>
      <c r="AJ11" s="240">
        <v>19.557718</v>
      </c>
      <c r="AK11" s="240">
        <v>20.728563</v>
      </c>
      <c r="AL11" s="7">
        <v>22.180052</v>
      </c>
      <c r="AM11" s="7">
        <v>23.80388</v>
      </c>
      <c r="AN11" s="7">
        <v>26.084345</v>
      </c>
      <c r="AO11" s="7">
        <v>30.65256</v>
      </c>
      <c r="AP11" s="242">
        <v>32.477896</v>
      </c>
      <c r="AQ11" s="242">
        <v>34.099819</v>
      </c>
      <c r="AR11" s="249">
        <v>35.076643</v>
      </c>
      <c r="AS11" s="242">
        <v>36.801207</v>
      </c>
      <c r="AT11" s="91">
        <v>39.39325</v>
      </c>
      <c r="AU11" s="94">
        <v>41.144787</v>
      </c>
      <c r="AV11" s="91">
        <v>43.070798</v>
      </c>
      <c r="AW11" s="91">
        <v>46.214289</v>
      </c>
      <c r="AX11" s="91">
        <v>48.791424</v>
      </c>
      <c r="AY11" s="91">
        <v>51.566951</v>
      </c>
      <c r="AZ11" s="91">
        <v>54.964221</v>
      </c>
      <c r="BA11" s="91">
        <v>60.407775</v>
      </c>
      <c r="BB11" s="235">
        <v>65.937995</v>
      </c>
      <c r="BC11" s="235">
        <v>67.012723</v>
      </c>
      <c r="BD11" s="235">
        <v>69.675294</v>
      </c>
      <c r="BE11" s="235">
        <v>71.712333</v>
      </c>
      <c r="BF11" s="257">
        <v>0</v>
      </c>
      <c r="BG11" s="257">
        <v>0</v>
      </c>
      <c r="BH11" s="257">
        <v>0</v>
      </c>
      <c r="BI11" s="257">
        <v>0</v>
      </c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10"/>
      <c r="CN11" s="10"/>
      <c r="CO11" s="10"/>
      <c r="CP11" s="10"/>
    </row>
    <row r="12" spans="1:94" ht="15" thickBot="1">
      <c r="A12" s="237" t="s">
        <v>11</v>
      </c>
      <c r="B12" s="239">
        <v>10000</v>
      </c>
      <c r="C12" s="239">
        <v>16050</v>
      </c>
      <c r="D12" s="239">
        <v>22180</v>
      </c>
      <c r="E12" s="238">
        <v>27.57</v>
      </c>
      <c r="F12" s="238">
        <v>34.39</v>
      </c>
      <c r="G12" s="238">
        <v>40.57</v>
      </c>
      <c r="H12" s="238">
        <v>48.51</v>
      </c>
      <c r="I12" s="238">
        <v>59.79</v>
      </c>
      <c r="J12" s="238">
        <v>69.61</v>
      </c>
      <c r="K12" s="238">
        <v>78.4</v>
      </c>
      <c r="L12" s="238">
        <v>104.1</v>
      </c>
      <c r="M12" s="238">
        <v>128.43</v>
      </c>
      <c r="N12" s="238">
        <v>174.4</v>
      </c>
      <c r="O12" s="238">
        <v>230.3</v>
      </c>
      <c r="P12" s="238">
        <v>310.49</v>
      </c>
      <c r="Q12" s="238">
        <v>448.47</v>
      </c>
      <c r="R12" s="238">
        <v>684.79</v>
      </c>
      <c r="S12" s="239">
        <v>1310.04</v>
      </c>
      <c r="T12" s="239">
        <v>2566.45</v>
      </c>
      <c r="U12" s="239">
        <v>6469.55</v>
      </c>
      <c r="V12" s="239">
        <v>20118.71</v>
      </c>
      <c r="W12" s="239">
        <v>63547.22</v>
      </c>
      <c r="X12" s="238">
        <v>117.32</v>
      </c>
      <c r="Y12" s="238">
        <v>463.48</v>
      </c>
      <c r="Z12" s="239">
        <v>3774.73</v>
      </c>
      <c r="AA12" s="240">
        <v>47.214881</v>
      </c>
      <c r="AB12" s="241">
        <v>1420.836796</v>
      </c>
      <c r="AC12" s="241">
        <v>7152.15129</v>
      </c>
      <c r="AD12" s="241">
        <v>90897.019725</v>
      </c>
      <c r="AE12" s="241">
        <v>1938.964701</v>
      </c>
      <c r="AF12" s="240">
        <v>13.125167</v>
      </c>
      <c r="AG12" s="240">
        <v>16.300597</v>
      </c>
      <c r="AH12" s="240">
        <v>18.230865</v>
      </c>
      <c r="AI12" s="240">
        <v>19.012711</v>
      </c>
      <c r="AJ12" s="240">
        <v>19.579231</v>
      </c>
      <c r="AK12" s="240">
        <v>20.927557</v>
      </c>
      <c r="AL12" s="7">
        <v>22.21554</v>
      </c>
      <c r="AM12" s="7">
        <v>24.027636</v>
      </c>
      <c r="AN12" s="7">
        <v>26.493869</v>
      </c>
      <c r="AO12" s="7">
        <v>30.772104</v>
      </c>
      <c r="AP12" s="242">
        <v>32.533108</v>
      </c>
      <c r="AQ12" s="242">
        <v>34.297597</v>
      </c>
      <c r="AR12" s="244">
        <v>35.227442</v>
      </c>
      <c r="AS12" s="242">
        <v>36.91161</v>
      </c>
      <c r="AT12" s="250">
        <v>39.590216</v>
      </c>
      <c r="AU12" s="95">
        <v>41.243534</v>
      </c>
      <c r="AV12" s="94">
        <v>43.467049</v>
      </c>
      <c r="AW12" s="91">
        <v>46.362174</v>
      </c>
      <c r="AX12" s="91">
        <v>49.137843</v>
      </c>
      <c r="AY12" s="91">
        <v>51.881509</v>
      </c>
      <c r="AZ12" s="91">
        <v>55.173085</v>
      </c>
      <c r="BA12" s="91">
        <v>60.872914</v>
      </c>
      <c r="BB12" s="235">
        <v>66.050089</v>
      </c>
      <c r="BC12" s="235">
        <v>67.26067</v>
      </c>
      <c r="BD12" s="235">
        <v>69.953995</v>
      </c>
      <c r="BE12" s="235">
        <v>71.741017</v>
      </c>
      <c r="BF12" s="257">
        <v>0</v>
      </c>
      <c r="BG12" s="257">
        <v>0</v>
      </c>
      <c r="BH12" s="257">
        <v>0</v>
      </c>
      <c r="BI12" s="257">
        <v>0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10"/>
      <c r="CN12" s="10"/>
      <c r="CO12" s="10"/>
      <c r="CP12" s="10"/>
    </row>
    <row r="13" spans="1:94" ht="15" thickBot="1">
      <c r="A13" s="237" t="s">
        <v>12</v>
      </c>
      <c r="B13" s="239">
        <v>10000</v>
      </c>
      <c r="C13" s="239">
        <v>16300</v>
      </c>
      <c r="D13" s="239">
        <v>22690</v>
      </c>
      <c r="E13" s="238">
        <v>27.96</v>
      </c>
      <c r="F13" s="238">
        <v>34.95</v>
      </c>
      <c r="G13" s="238">
        <v>41.42</v>
      </c>
      <c r="H13" s="238">
        <v>49.54</v>
      </c>
      <c r="I13" s="238">
        <v>60.77</v>
      </c>
      <c r="J13" s="238">
        <v>70.07</v>
      </c>
      <c r="K13" s="238">
        <v>79.07</v>
      </c>
      <c r="L13" s="238">
        <v>105.41</v>
      </c>
      <c r="M13" s="238">
        <v>130.93</v>
      </c>
      <c r="N13" s="238">
        <v>179.68</v>
      </c>
      <c r="O13" s="238">
        <v>233.74</v>
      </c>
      <c r="P13" s="238">
        <v>318.44</v>
      </c>
      <c r="Q13" s="238">
        <v>468.71</v>
      </c>
      <c r="R13" s="238">
        <v>706.7</v>
      </c>
      <c r="S13" s="239">
        <v>1382.09</v>
      </c>
      <c r="T13" s="239">
        <v>2733.27</v>
      </c>
      <c r="U13" s="239">
        <v>7012.99</v>
      </c>
      <c r="V13" s="239">
        <v>22110.46</v>
      </c>
      <c r="W13" s="239">
        <v>70613.67</v>
      </c>
      <c r="X13" s="238">
        <v>121.17</v>
      </c>
      <c r="Y13" s="238">
        <v>522.99</v>
      </c>
      <c r="Z13" s="239">
        <v>4790.89</v>
      </c>
      <c r="AA13" s="240">
        <v>66.771284</v>
      </c>
      <c r="AB13" s="241">
        <v>1642.203168</v>
      </c>
      <c r="AC13" s="241">
        <v>9046.040951</v>
      </c>
      <c r="AD13" s="241">
        <v>111703.34754</v>
      </c>
      <c r="AE13" s="241">
        <v>2636.991993</v>
      </c>
      <c r="AF13" s="240">
        <v>13.554359</v>
      </c>
      <c r="AG13" s="240">
        <v>16.546736</v>
      </c>
      <c r="AH13" s="240">
        <v>18.292849</v>
      </c>
      <c r="AI13" s="240">
        <v>19.04123</v>
      </c>
      <c r="AJ13" s="240">
        <v>19.543988</v>
      </c>
      <c r="AK13" s="240">
        <v>21.124276</v>
      </c>
      <c r="AL13" s="7">
        <v>22.279965</v>
      </c>
      <c r="AM13" s="7">
        <v>24.337592</v>
      </c>
      <c r="AN13" s="7">
        <v>27.392011</v>
      </c>
      <c r="AO13" s="8">
        <v>30.88596</v>
      </c>
      <c r="AP13" s="251">
        <v>32.676253</v>
      </c>
      <c r="AQ13" s="251">
        <v>34.482804</v>
      </c>
      <c r="AR13" s="244">
        <v>35.375427</v>
      </c>
      <c r="AS13" s="251">
        <v>37.070329</v>
      </c>
      <c r="AT13" s="250">
        <v>39.740658</v>
      </c>
      <c r="AU13" s="92">
        <v>41.396135</v>
      </c>
      <c r="AV13" s="92">
        <v>43.914759</v>
      </c>
      <c r="AW13" s="92">
        <v>46.626438</v>
      </c>
      <c r="AX13" s="92">
        <v>49.403187</v>
      </c>
      <c r="AY13" s="92">
        <v>52.161669</v>
      </c>
      <c r="AZ13" s="92">
        <v>55.465502</v>
      </c>
      <c r="BA13" s="92">
        <v>61.548603</v>
      </c>
      <c r="BB13" s="235">
        <v>66.096324</v>
      </c>
      <c r="BC13" s="235">
        <v>67.381739</v>
      </c>
      <c r="BD13" s="235">
        <v>69.77911</v>
      </c>
      <c r="BE13" s="235">
        <v>72.128418</v>
      </c>
      <c r="BF13" s="257">
        <v>0</v>
      </c>
      <c r="BG13" s="257">
        <v>0</v>
      </c>
      <c r="BH13" s="257">
        <v>0</v>
      </c>
      <c r="BI13" s="257">
        <v>0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10"/>
      <c r="CN13" s="10"/>
      <c r="CO13" s="10"/>
      <c r="CP13" s="10"/>
    </row>
    <row r="14" spans="38:90" ht="12.75"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12" ht="12.75">
      <c r="A15" s="252" t="s">
        <v>57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3"/>
    </row>
    <row r="16" spans="1:12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</row>
    <row r="17" spans="1:12" ht="12.7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1"/>
    </row>
    <row r="18" spans="1:12" ht="12.7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5"/>
    </row>
    <row r="19" ht="12.75"/>
    <row r="20" ht="12.75"/>
  </sheetData>
  <sheetProtection password="E9BA" sheet="1"/>
  <mergeCells count="1">
    <mergeCell ref="A15:L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MARÇO DE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GOULART</dc:creator>
  <cp:keywords/>
  <dc:description/>
  <cp:lastModifiedBy>Marco Antonio Goulart</cp:lastModifiedBy>
  <cp:lastPrinted>2012-07-06T19:39:36Z</cp:lastPrinted>
  <dcterms:created xsi:type="dcterms:W3CDTF">2002-08-02T12:36:48Z</dcterms:created>
  <dcterms:modified xsi:type="dcterms:W3CDTF">2020-01-30T14:01:06Z</dcterms:modified>
  <cp:category/>
  <cp:version/>
  <cp:contentType/>
  <cp:contentStatus/>
</cp:coreProperties>
</file>